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adimír Korek\Desktop\Documents\Obec\STAVBY OBCE\2024\OPRAVY FASÁD\Fasáda ZŠ\VŘ\"/>
    </mc:Choice>
  </mc:AlternateContent>
  <xr:revisionPtr revIDLastSave="0" documentId="13_ncr:1_{BC708295-DC6F-4253-9437-A7B1C560B9C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Pol'!$A$1:$U$30</definedName>
    <definedName name="_xlnm.Print_Area" localSheetId="1">Stavba!$A$1:$J$50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0" i="12" l="1"/>
  <c r="F39" i="1" s="1"/>
  <c r="F40" i="1" s="1"/>
  <c r="G23" i="1" s="1"/>
  <c r="F9" i="12"/>
  <c r="G9" i="12"/>
  <c r="M9" i="12" s="1"/>
  <c r="I9" i="12"/>
  <c r="K9" i="12"/>
  <c r="K8" i="12" s="1"/>
  <c r="O9" i="12"/>
  <c r="Q9" i="12"/>
  <c r="Q8" i="12" s="1"/>
  <c r="U9" i="12"/>
  <c r="F10" i="12"/>
  <c r="G10" i="12" s="1"/>
  <c r="I10" i="12"/>
  <c r="K10" i="12"/>
  <c r="O10" i="12"/>
  <c r="Q10" i="12"/>
  <c r="U10" i="12"/>
  <c r="F12" i="12"/>
  <c r="G12" i="12" s="1"/>
  <c r="I12" i="12"/>
  <c r="K12" i="12"/>
  <c r="K11" i="12" s="1"/>
  <c r="O12" i="12"/>
  <c r="O11" i="12" s="1"/>
  <c r="Q12" i="12"/>
  <c r="U12" i="12"/>
  <c r="F13" i="12"/>
  <c r="G13" i="12"/>
  <c r="M13" i="12" s="1"/>
  <c r="I13" i="12"/>
  <c r="K13" i="12"/>
  <c r="O13" i="12"/>
  <c r="Q13" i="12"/>
  <c r="U13" i="12"/>
  <c r="F14" i="12"/>
  <c r="G14" i="12"/>
  <c r="M14" i="12" s="1"/>
  <c r="I14" i="12"/>
  <c r="K14" i="12"/>
  <c r="O14" i="12"/>
  <c r="Q14" i="12"/>
  <c r="U14" i="12"/>
  <c r="F16" i="12"/>
  <c r="G16" i="12"/>
  <c r="M16" i="12" s="1"/>
  <c r="I16" i="12"/>
  <c r="I15" i="12" s="1"/>
  <c r="K16" i="12"/>
  <c r="O16" i="12"/>
  <c r="Q16" i="12"/>
  <c r="Q15" i="12" s="1"/>
  <c r="U16" i="12"/>
  <c r="U15" i="12" s="1"/>
  <c r="F17" i="12"/>
  <c r="G17" i="12" s="1"/>
  <c r="M17" i="12" s="1"/>
  <c r="I17" i="12"/>
  <c r="K17" i="12"/>
  <c r="O17" i="12"/>
  <c r="Q17" i="12"/>
  <c r="U17" i="12"/>
  <c r="F18" i="12"/>
  <c r="G18" i="12" s="1"/>
  <c r="M18" i="12" s="1"/>
  <c r="I18" i="12"/>
  <c r="K18" i="12"/>
  <c r="O18" i="12"/>
  <c r="Q18" i="12"/>
  <c r="U18" i="12"/>
  <c r="I20" i="1"/>
  <c r="I19" i="1"/>
  <c r="I18" i="1"/>
  <c r="I17" i="1"/>
  <c r="G27" i="1"/>
  <c r="J28" i="1"/>
  <c r="J26" i="1"/>
  <c r="G38" i="1"/>
  <c r="F38" i="1"/>
  <c r="H32" i="1"/>
  <c r="J23" i="1"/>
  <c r="J24" i="1"/>
  <c r="J25" i="1"/>
  <c r="J27" i="1"/>
  <c r="E24" i="1"/>
  <c r="E26" i="1"/>
  <c r="M12" i="12" l="1"/>
  <c r="M11" i="12" s="1"/>
  <c r="G11" i="12"/>
  <c r="I48" i="1" s="1"/>
  <c r="M10" i="12"/>
  <c r="G8" i="12"/>
  <c r="U8" i="12"/>
  <c r="I8" i="12"/>
  <c r="AD20" i="12"/>
  <c r="G39" i="1" s="1"/>
  <c r="O15" i="12"/>
  <c r="U11" i="12"/>
  <c r="I11" i="12"/>
  <c r="M8" i="12"/>
  <c r="K15" i="12"/>
  <c r="G15" i="12"/>
  <c r="I49" i="1" s="1"/>
  <c r="Q11" i="12"/>
  <c r="O8" i="12"/>
  <c r="G24" i="1"/>
  <c r="M15" i="12"/>
  <c r="H39" i="1" l="1"/>
  <c r="G40" i="1"/>
  <c r="G20" i="12"/>
  <c r="I47" i="1"/>
  <c r="I16" i="1" s="1"/>
  <c r="I21" i="1" s="1"/>
  <c r="G25" i="1" l="1"/>
  <c r="G28" i="1"/>
  <c r="I50" i="1"/>
  <c r="H40" i="1"/>
  <c r="I39" i="1"/>
  <c r="I40" i="1" s="1"/>
  <c r="J39" i="1" s="1"/>
  <c r="J40" i="1" s="1"/>
  <c r="G26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<sst xmlns="http://schemas.openxmlformats.org/spreadsheetml/2006/main" count="167" uniqueCount="110">
  <si>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</si>
  <si>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</si>
  <si>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</si>
  <si>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</si>
  <si>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</si>
  <si>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</si>
  <si>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</si>
  <si>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</si>
  <si>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</si>
  <si>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</si>
  <si>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</si>
  <si>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</si>
  <si>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</si>
  <si>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</si>
  <si>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</si>
  <si>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</si>
  <si>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</si>
  <si>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</si>
  <si>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</si>
  <si>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</si>
  <si>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</si>
  <si>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</si>
  <si>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</si>
  <si>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</si>
  <si>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</si>
  <si>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</si>
  <si>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</si>
  <si>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</si>
  <si>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</si>
  <si>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</si>
  <si>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</si>
  <si>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</si>
  <si>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</si>
  <si>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</si>
  <si>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</si>
  <si>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</si>
  <si>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</si>
  <si>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</si>
  <si>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</si>
  <si>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</si>
  <si>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</si>
  <si>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</si>
  <si>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</si>
  <si>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</si>
  <si>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</si>
  <si>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Oprava fasády základní škola</t>
  </si>
  <si>
    <t>Rozpočet</t>
  </si>
  <si>
    <t>Celkem za stavbu</t>
  </si>
  <si>
    <t>CZK</t>
  </si>
  <si>
    <t>Rekapitulace dílů</t>
  </si>
  <si>
    <t>Typ dílu</t>
  </si>
  <si>
    <t>60</t>
  </si>
  <si>
    <t>Úpravy povrchů, omítky</t>
  </si>
  <si>
    <t>62</t>
  </si>
  <si>
    <t>Upravy povrchů vnější</t>
  </si>
  <si>
    <t>94</t>
  </si>
  <si>
    <t>Lešení a stavební výtahy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</si>
  <si>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</si>
  <si>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</si>
  <si>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</si>
  <si>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</si>
  <si>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</si>
  <si>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</si>
  <si>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</si>
  <si>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</si>
  <si>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</si>
  <si>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</si>
  <si>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</si>
  <si>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</si>
  <si>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</si>
  <si>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</si>
  <si>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</si>
  <si>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</si>
  <si>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</si>
  <si>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</si>
  <si>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</si>
  <si>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</si>
  <si>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</si>
  <si>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</si>
  <si>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</si>
  <si>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</si>
  <si>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</si>
  <si>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</si>
  <si>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</si>
  <si>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</si>
  <si>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</si>
  <si>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602015187RT6</t>
  </si>
  <si>
    <t>Stěrka na stěnách weberpas silikon, zatíraná, zrnitost 1,5 mm</t>
  </si>
  <si>
    <t>m2</t>
  </si>
  <si>
    <t>POL1_0</t>
  </si>
  <si>
    <t>602016195R00</t>
  </si>
  <si>
    <t>Penetrace hloubková stěn PROFI Silikat-Tiefengrund</t>
  </si>
  <si>
    <t>622481211RU1</t>
  </si>
  <si>
    <t>Montáž výztužné sítě(perlinky)do stěrky-vněj.stěny, včetně výztužné sítě a stěrkového tmelu Weber</t>
  </si>
  <si>
    <t>622432112R00</t>
  </si>
  <si>
    <t>Omítka stěn weber-pas marmolit střednězrnná</t>
  </si>
  <si>
    <t>620991121R00</t>
  </si>
  <si>
    <t>Zakrývání výplní vnějších otvorů z lešení</t>
  </si>
  <si>
    <t>941941041R00</t>
  </si>
  <si>
    <t>Montáž lešení leh.řad.s podlahami,š.1,2 m, H 10 m</t>
  </si>
  <si>
    <t>941941502R00</t>
  </si>
  <si>
    <t xml:space="preserve">Doprava lešení pronaj-dovoz a odvoz sady do 250m2 </t>
  </si>
  <si>
    <t>km</t>
  </si>
  <si>
    <t>941941841R00</t>
  </si>
  <si>
    <t>Demontáž lešení leh.řad.s podlahami,š.1,2 m,H 10 m</t>
  </si>
  <si>
    <t/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</si>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</sst>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8" xfId="0" applyFont="1" applyFill="1" applyBorder="1"/>
    <xf numFmtId="49" fontId="8" fillId="0" borderId="0" xfId="0" applyNumberFormat="1" applyFont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0" fillId="0" borderId="0" xfId="0" applyNumberFormat="1"/>
    <xf numFmtId="4" fontId="0" fillId="0" borderId="0" xfId="0" applyNumberFormat="1"/>
    <xf numFmtId="3" fontId="0" fillId="0" borderId="26" xfId="0" applyNumberFormat="1" applyBorder="1"/>
    <xf numFmtId="3" fontId="0" fillId="5" borderId="30" xfId="0" applyNumberFormat="1" applyFill="1" applyBorder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/>
    <xf numFmtId="3" fontId="0" fillId="0" borderId="29" xfId="0" applyNumberFormat="1" applyBorder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Font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8" fillId="0" borderId="6" xfId="0" applyFont="1" applyBorder="1" applyAlignment="1">
      <alignment horizontal="center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6" xfId="0" applyNumberFormat="1" applyFont="1" applyBorder="1" applyAlignment="1">
      <alignment horizontal="right" vertical="center" indent="1"/>
    </xf>
    <xf numFmtId="49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opLeftCell="A4" workbookViewId="0">
      <selection activeCell="A2" sqref="A2:G2"/>
    </sheetView>
  </sheetViews>
  <sheetFormatPr defaultRowHeight="12.75" x14ac:dyDescent="0.2"/>
  <sheetData>
    <row r="1" spans="1:7" x14ac:dyDescent="0.2">
      <c r="A1" s="27" t="s">
        <v>38</v>
      </c>
    </row>
    <row r="2" spans="1:7" ht="57.75" customHeight="1" x14ac:dyDescent="0.2">
      <c r="A2" s="182" t="s">
        <v>39</v>
      </c>
      <c r="B2" s="182"/>
      <c r="C2" s="182"/>
      <c r="D2" s="182"/>
      <c r="E2" s="182"/>
      <c r="F2" s="182"/>
      <c r="G2" s="18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3"/>
  <sheetViews>
    <sheetView showGridLines="0" tabSelected="1" topLeftCell="B1" zoomScaleNormal="100" zoomScaleSheetLayoutView="75" workbookViewId="0">
      <selection activeCell="I11" sqref="I11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9" width="12.7109375" customWidth="1"/>
    <col min="10" max="10" width="6.7109375" customWidth="1"/>
    <col min="11" max="11" width="4.28515625" customWidth="1"/>
    <col min="12" max="15" width="10.7109375" customWidth="1"/>
  </cols>
  <sheetData>
    <row r="1" spans="1:15" ht="33.75" customHeight="1" x14ac:dyDescent="0.2">
      <c r="A1" s="62" t="s">
        <v>36</v>
      </c>
      <c r="B1" s="191" t="s">
        <v>42</v>
      </c>
      <c r="C1" s="192"/>
      <c r="D1" s="192"/>
      <c r="E1" s="192"/>
      <c r="F1" s="192"/>
      <c r="G1" s="192"/>
      <c r="H1" s="192"/>
      <c r="I1" s="192"/>
      <c r="J1" s="193"/>
    </row>
    <row r="2" spans="1:15" ht="23.25" customHeight="1" x14ac:dyDescent="0.2">
      <c r="A2" s="3"/>
      <c r="B2" s="70" t="s">
        <v>40</v>
      </c>
      <c r="C2" s="71"/>
      <c r="D2" s="184" t="s">
        <v>45</v>
      </c>
      <c r="E2" s="185"/>
      <c r="F2" s="185"/>
      <c r="G2" s="185"/>
      <c r="H2" s="185"/>
      <c r="I2" s="185"/>
      <c r="J2" s="186"/>
      <c r="O2" s="1"/>
    </row>
    <row r="3" spans="1:15" ht="23.25" hidden="1" customHeight="1" x14ac:dyDescent="0.2">
      <c r="A3" s="3"/>
      <c r="B3" s="72" t="s">
        <v>43</v>
      </c>
      <c r="C3" s="73"/>
      <c r="D3" s="206"/>
      <c r="E3" s="207"/>
      <c r="F3" s="207"/>
      <c r="G3" s="207"/>
      <c r="H3" s="207"/>
      <c r="I3" s="207"/>
      <c r="J3" s="208"/>
    </row>
    <row r="4" spans="1:15" ht="23.25" hidden="1" customHeight="1" x14ac:dyDescent="0.2">
      <c r="A4" s="3"/>
      <c r="B4" s="74" t="s">
        <v>44</v>
      </c>
      <c r="C4" s="75"/>
      <c r="D4" s="76"/>
      <c r="E4" s="76"/>
      <c r="F4" s="77"/>
      <c r="G4" s="77"/>
      <c r="H4" s="77"/>
      <c r="I4" s="77"/>
      <c r="J4" s="78"/>
    </row>
    <row r="5" spans="1:15" ht="24" customHeight="1" x14ac:dyDescent="0.2">
      <c r="A5" s="3"/>
      <c r="B5" s="39" t="s">
        <v>21</v>
      </c>
      <c r="D5" s="79"/>
      <c r="E5" s="22"/>
      <c r="F5" s="22"/>
      <c r="G5" s="22"/>
      <c r="H5" s="24" t="s">
        <v>33</v>
      </c>
      <c r="I5" s="79"/>
      <c r="J5" s="9"/>
    </row>
    <row r="6" spans="1:15" ht="15.75" customHeight="1" x14ac:dyDescent="0.2">
      <c r="A6" s="3"/>
      <c r="B6" s="34"/>
      <c r="C6" s="22"/>
      <c r="D6" s="79"/>
      <c r="E6" s="22"/>
      <c r="F6" s="22"/>
      <c r="G6" s="22"/>
      <c r="H6" s="24" t="s">
        <v>34</v>
      </c>
      <c r="I6" s="79"/>
      <c r="J6" s="9"/>
    </row>
    <row r="7" spans="1:15" ht="15.75" customHeight="1" x14ac:dyDescent="0.2">
      <c r="A7" s="3"/>
      <c r="B7" s="35"/>
      <c r="C7" s="80"/>
      <c r="D7" s="69"/>
      <c r="E7" s="29"/>
      <c r="F7" s="29"/>
      <c r="G7" s="29"/>
      <c r="H7" s="30"/>
      <c r="I7" s="29"/>
      <c r="J7" s="42"/>
    </row>
    <row r="8" spans="1:15" ht="24" hidden="1" customHeight="1" x14ac:dyDescent="0.2">
      <c r="A8" s="3"/>
      <c r="B8" s="39" t="s">
        <v>19</v>
      </c>
      <c r="D8" s="28"/>
      <c r="H8" s="24" t="s">
        <v>33</v>
      </c>
      <c r="I8" s="28"/>
      <c r="J8" s="9"/>
    </row>
    <row r="9" spans="1:15" ht="15.75" hidden="1" customHeight="1" x14ac:dyDescent="0.2">
      <c r="A9" s="3"/>
      <c r="B9" s="3"/>
      <c r="D9" s="28"/>
      <c r="H9" s="24" t="s">
        <v>34</v>
      </c>
      <c r="I9" s="28"/>
      <c r="J9" s="9"/>
    </row>
    <row r="10" spans="1:15" ht="15.75" hidden="1" customHeight="1" x14ac:dyDescent="0.2">
      <c r="A10" s="3"/>
      <c r="B10" s="43"/>
      <c r="C10" s="23"/>
      <c r="D10" s="38"/>
      <c r="E10" s="30"/>
      <c r="F10" s="30"/>
      <c r="G10" s="15"/>
      <c r="H10" s="15"/>
      <c r="I10" s="44"/>
      <c r="J10" s="42"/>
    </row>
    <row r="11" spans="1:15" ht="24" customHeight="1" x14ac:dyDescent="0.2">
      <c r="A11" s="3"/>
      <c r="B11" s="39" t="s">
        <v>18</v>
      </c>
      <c r="D11" s="202"/>
      <c r="E11" s="202"/>
      <c r="F11" s="202"/>
      <c r="G11" s="202"/>
      <c r="H11" s="24" t="s">
        <v>33</v>
      </c>
      <c r="I11" s="81"/>
      <c r="J11" s="9"/>
    </row>
    <row r="12" spans="1:15" ht="15.75" customHeight="1" x14ac:dyDescent="0.2">
      <c r="A12" s="3"/>
      <c r="B12" s="34"/>
      <c r="C12" s="22"/>
      <c r="D12" s="221"/>
      <c r="E12" s="221"/>
      <c r="F12" s="221"/>
      <c r="G12" s="221"/>
      <c r="H12" s="24" t="s">
        <v>34</v>
      </c>
      <c r="I12" s="81"/>
      <c r="J12" s="9"/>
    </row>
    <row r="13" spans="1:15" ht="15.75" customHeight="1" x14ac:dyDescent="0.2">
      <c r="A13" s="3"/>
      <c r="B13" s="35"/>
      <c r="C13" s="82"/>
      <c r="D13" s="222"/>
      <c r="E13" s="222"/>
      <c r="F13" s="222"/>
      <c r="G13" s="222"/>
      <c r="H13" s="25"/>
      <c r="I13" s="29"/>
      <c r="J13" s="42"/>
    </row>
    <row r="14" spans="1:15" ht="24" hidden="1" customHeight="1" x14ac:dyDescent="0.2">
      <c r="A14" s="3"/>
      <c r="B14" s="55" t="s">
        <v>20</v>
      </c>
      <c r="C14" s="56"/>
      <c r="D14" s="57"/>
      <c r="E14" s="58"/>
      <c r="F14" s="58"/>
      <c r="G14" s="58"/>
      <c r="H14" s="59"/>
      <c r="I14" s="58"/>
      <c r="J14" s="60"/>
    </row>
    <row r="15" spans="1:15" ht="32.25" customHeight="1" x14ac:dyDescent="0.2">
      <c r="A15" s="3"/>
      <c r="B15" s="43" t="s">
        <v>31</v>
      </c>
      <c r="C15" s="61"/>
      <c r="D15" s="15"/>
      <c r="E15" s="190"/>
      <c r="F15" s="190"/>
      <c r="G15" s="219"/>
      <c r="H15" s="219"/>
      <c r="I15" s="219" t="s">
        <v>28</v>
      </c>
      <c r="J15" s="220"/>
    </row>
    <row r="16" spans="1:15" ht="23.25" customHeight="1" x14ac:dyDescent="0.2">
      <c r="A16" s="128" t="s">
        <v>23</v>
      </c>
      <c r="B16" s="129" t="s">
        <v>23</v>
      </c>
      <c r="C16" s="47"/>
      <c r="D16" s="48"/>
      <c r="E16" s="187"/>
      <c r="F16" s="188"/>
      <c r="G16" s="187"/>
      <c r="H16" s="188"/>
      <c r="I16" s="187">
        <f>SUMIF(F47:F49,A16,I47:I49)+SUMIF(F47:F49,"PSU",I47:I49)</f>
        <v>0</v>
      </c>
      <c r="J16" s="189"/>
    </row>
    <row r="17" spans="1:10" ht="23.25" customHeight="1" x14ac:dyDescent="0.2">
      <c r="A17" s="128" t="s">
        <v>24</v>
      </c>
      <c r="B17" s="129" t="s">
        <v>24</v>
      </c>
      <c r="C17" s="47"/>
      <c r="D17" s="48"/>
      <c r="E17" s="187"/>
      <c r="F17" s="188"/>
      <c r="G17" s="187"/>
      <c r="H17" s="188"/>
      <c r="I17" s="187">
        <f>SUMIF(F47:F49,A17,I47:I49)</f>
        <v>0</v>
      </c>
      <c r="J17" s="189"/>
    </row>
    <row r="18" spans="1:10" ht="23.25" customHeight="1" x14ac:dyDescent="0.2">
      <c r="A18" s="128" t="s">
        <v>25</v>
      </c>
      <c r="B18" s="129" t="s">
        <v>25</v>
      </c>
      <c r="C18" s="47"/>
      <c r="D18" s="48"/>
      <c r="E18" s="187"/>
      <c r="F18" s="188"/>
      <c r="G18" s="187"/>
      <c r="H18" s="188"/>
      <c r="I18" s="187">
        <f>SUMIF(F47:F49,A18,I47:I49)</f>
        <v>0</v>
      </c>
      <c r="J18" s="189"/>
    </row>
    <row r="19" spans="1:10" ht="23.25" customHeight="1" x14ac:dyDescent="0.2">
      <c r="A19" s="128" t="s">
        <v>57</v>
      </c>
      <c r="B19" s="129" t="s">
        <v>26</v>
      </c>
      <c r="C19" s="47"/>
      <c r="D19" s="48"/>
      <c r="E19" s="187"/>
      <c r="F19" s="188"/>
      <c r="G19" s="187"/>
      <c r="H19" s="188"/>
      <c r="I19" s="187">
        <f>SUMIF(F47:F49,A19,I47:I49)</f>
        <v>0</v>
      </c>
      <c r="J19" s="189"/>
    </row>
    <row r="20" spans="1:10" ht="23.25" customHeight="1" x14ac:dyDescent="0.2">
      <c r="A20" s="128" t="s">
        <v>58</v>
      </c>
      <c r="B20" s="129" t="s">
        <v>27</v>
      </c>
      <c r="C20" s="47"/>
      <c r="D20" s="48"/>
      <c r="E20" s="187"/>
      <c r="F20" s="188"/>
      <c r="G20" s="187"/>
      <c r="H20" s="188"/>
      <c r="I20" s="187">
        <f>SUMIF(F47:F49,A20,I47:I49)</f>
        <v>0</v>
      </c>
      <c r="J20" s="189"/>
    </row>
    <row r="21" spans="1:10" ht="23.25" customHeight="1" x14ac:dyDescent="0.2">
      <c r="A21" s="3"/>
      <c r="B21" s="63" t="s">
        <v>28</v>
      </c>
      <c r="C21" s="64"/>
      <c r="D21" s="65"/>
      <c r="E21" s="200"/>
      <c r="F21" s="201"/>
      <c r="G21" s="200"/>
      <c r="H21" s="201"/>
      <c r="I21" s="200">
        <f>SUM(I16:J20)</f>
        <v>0</v>
      </c>
      <c r="J21" s="205"/>
    </row>
    <row r="22" spans="1:10" ht="33" customHeight="1" x14ac:dyDescent="0.2">
      <c r="A22" s="3"/>
      <c r="B22" s="54" t="s">
        <v>32</v>
      </c>
      <c r="C22" s="47"/>
      <c r="D22" s="48"/>
      <c r="E22" s="53"/>
      <c r="F22" s="50"/>
      <c r="G22" s="41"/>
      <c r="H22" s="41"/>
      <c r="I22" s="41"/>
      <c r="J22" s="51"/>
    </row>
    <row r="23" spans="1:10" ht="23.25" customHeight="1" x14ac:dyDescent="0.2">
      <c r="A23" s="3"/>
      <c r="B23" s="46" t="s">
        <v>11</v>
      </c>
      <c r="C23" s="47"/>
      <c r="D23" s="48"/>
      <c r="E23" s="49">
        <v>15</v>
      </c>
      <c r="F23" s="50" t="s">
        <v>0</v>
      </c>
      <c r="G23" s="198">
        <f>ZakladDPHSniVypocet</f>
        <v>0</v>
      </c>
      <c r="H23" s="199"/>
      <c r="I23" s="199"/>
      <c r="J23" s="51" t="str">
        <f t="shared" ref="J23:J28" si="0">Mena</f>
        <v>CZK</v>
      </c>
    </row>
    <row r="24" spans="1:10" ht="23.25" customHeight="1" x14ac:dyDescent="0.2">
      <c r="A24" s="3"/>
      <c r="B24" s="46" t="s">
        <v>12</v>
      </c>
      <c r="C24" s="47"/>
      <c r="D24" s="48"/>
      <c r="E24" s="49">
        <f>SazbaDPH1</f>
        <v>15</v>
      </c>
      <c r="F24" s="50" t="s">
        <v>0</v>
      </c>
      <c r="G24" s="203">
        <f>ZakladDPHSni*SazbaDPH1/100</f>
        <v>0</v>
      </c>
      <c r="H24" s="204"/>
      <c r="I24" s="204"/>
      <c r="J24" s="51" t="str">
        <f t="shared" si="0"/>
        <v>CZK</v>
      </c>
    </row>
    <row r="25" spans="1:10" ht="23.25" customHeight="1" x14ac:dyDescent="0.2">
      <c r="A25" s="3"/>
      <c r="B25" s="46" t="s">
        <v>13</v>
      </c>
      <c r="C25" s="47"/>
      <c r="D25" s="48"/>
      <c r="E25" s="49">
        <v>21</v>
      </c>
      <c r="F25" s="50" t="s">
        <v>0</v>
      </c>
      <c r="G25" s="198">
        <f>ZakladDPHZaklVypocet</f>
        <v>0</v>
      </c>
      <c r="H25" s="199"/>
      <c r="I25" s="199"/>
      <c r="J25" s="51" t="str">
        <f t="shared" si="0"/>
        <v>CZK</v>
      </c>
    </row>
    <row r="26" spans="1:10" ht="23.25" customHeight="1" x14ac:dyDescent="0.2">
      <c r="A26" s="3"/>
      <c r="B26" s="40" t="s">
        <v>14</v>
      </c>
      <c r="C26" s="19"/>
      <c r="D26" s="15"/>
      <c r="E26" s="36">
        <f>SazbaDPH2</f>
        <v>21</v>
      </c>
      <c r="F26" s="37" t="s">
        <v>0</v>
      </c>
      <c r="G26" s="194">
        <f>ZakladDPHZakl*SazbaDPH2/100</f>
        <v>0</v>
      </c>
      <c r="H26" s="195"/>
      <c r="I26" s="195"/>
      <c r="J26" s="45" t="str">
        <f t="shared" si="0"/>
        <v>CZK</v>
      </c>
    </row>
    <row r="27" spans="1:10" ht="23.25" customHeight="1" thickBot="1" x14ac:dyDescent="0.25">
      <c r="A27" s="3"/>
      <c r="B27" s="39" t="s">
        <v>4</v>
      </c>
      <c r="C27" s="17"/>
      <c r="D27" s="20"/>
      <c r="E27" s="17"/>
      <c r="F27" s="18"/>
      <c r="G27" s="196">
        <f>0</f>
        <v>0</v>
      </c>
      <c r="H27" s="196"/>
      <c r="I27" s="196"/>
      <c r="J27" s="52" t="str">
        <f t="shared" si="0"/>
        <v>CZK</v>
      </c>
    </row>
    <row r="28" spans="1:10" ht="27.75" hidden="1" customHeight="1" thickBot="1" x14ac:dyDescent="0.25">
      <c r="A28" s="3"/>
      <c r="B28" s="101" t="s">
        <v>22</v>
      </c>
      <c r="C28" s="102"/>
      <c r="D28" s="102"/>
      <c r="E28" s="103"/>
      <c r="F28" s="104"/>
      <c r="G28" s="218">
        <f>ZakladDPHSniVypocet+ZakladDPHZaklVypocet</f>
        <v>0</v>
      </c>
      <c r="H28" s="218"/>
      <c r="I28" s="218"/>
      <c r="J28" s="105" t="str">
        <f t="shared" si="0"/>
        <v>CZK</v>
      </c>
    </row>
    <row r="29" spans="1:10" ht="27.75" customHeight="1" thickBot="1" x14ac:dyDescent="0.25">
      <c r="A29" s="3"/>
      <c r="B29" s="101" t="s">
        <v>35</v>
      </c>
      <c r="C29" s="106"/>
      <c r="D29" s="106"/>
      <c r="E29" s="106"/>
      <c r="F29" s="106"/>
      <c r="G29" s="197">
        <f>ZakladDPHSni+DPHSni+ZakladDPHZakl+DPHZakl+Zaokrouhleni</f>
        <v>0</v>
      </c>
      <c r="H29" s="197"/>
      <c r="I29" s="197"/>
      <c r="J29" s="107" t="s">
        <v>48</v>
      </c>
    </row>
    <row r="30" spans="1:10" ht="12.75" customHeight="1" x14ac:dyDescent="0.2">
      <c r="A30" s="3"/>
      <c r="B30" s="3"/>
      <c r="J30" s="10"/>
    </row>
    <row r="31" spans="1:10" ht="30" customHeight="1" x14ac:dyDescent="0.2">
      <c r="A31" s="3"/>
      <c r="B31" s="3"/>
      <c r="J31" s="10"/>
    </row>
    <row r="32" spans="1:10" ht="18.75" customHeight="1" x14ac:dyDescent="0.2">
      <c r="A32" s="3"/>
      <c r="B32" s="21"/>
      <c r="C32" s="16" t="s">
        <v>10</v>
      </c>
      <c r="D32" s="32"/>
      <c r="E32" s="32"/>
      <c r="F32" s="16" t="s">
        <v>9</v>
      </c>
      <c r="G32" s="32"/>
      <c r="H32" s="33">
        <f ca="1">TODAY()</f>
        <v>45398</v>
      </c>
      <c r="I32" s="32"/>
      <c r="J32" s="10"/>
    </row>
    <row r="33" spans="1:10" ht="47.25" customHeight="1" x14ac:dyDescent="0.2">
      <c r="A33" s="3"/>
      <c r="B33" s="3"/>
      <c r="J33" s="10"/>
    </row>
    <row r="34" spans="1:10" s="27" customFormat="1" ht="18.75" customHeight="1" x14ac:dyDescent="0.2">
      <c r="A34" s="26"/>
      <c r="B34" s="26"/>
      <c r="D34" s="183"/>
      <c r="E34" s="183"/>
      <c r="G34" s="183"/>
      <c r="H34" s="183"/>
      <c r="I34" s="183"/>
      <c r="J34" s="31"/>
    </row>
    <row r="35" spans="1:10" ht="12.75" customHeight="1" x14ac:dyDescent="0.2">
      <c r="A35" s="3"/>
      <c r="B35" s="3"/>
      <c r="D35" s="223" t="s">
        <v>2</v>
      </c>
      <c r="E35" s="223"/>
      <c r="H35" s="11" t="s">
        <v>3</v>
      </c>
      <c r="J35" s="10"/>
    </row>
    <row r="36" spans="1:10" ht="13.5" customHeight="1" thickBot="1" x14ac:dyDescent="0.25">
      <c r="A36" s="12"/>
      <c r="B36" s="12"/>
      <c r="C36" s="13"/>
      <c r="D36" s="13"/>
      <c r="E36" s="13"/>
      <c r="F36" s="13"/>
      <c r="G36" s="13"/>
      <c r="H36" s="13"/>
      <c r="I36" s="13"/>
      <c r="J36" s="14"/>
    </row>
    <row r="37" spans="1:10" ht="27" hidden="1" customHeight="1" x14ac:dyDescent="0.25">
      <c r="B37" s="66" t="s">
        <v>15</v>
      </c>
      <c r="C37" s="2"/>
      <c r="D37" s="2"/>
      <c r="E37" s="2"/>
      <c r="F37" s="93"/>
      <c r="G37" s="93"/>
      <c r="H37" s="93"/>
      <c r="I37" s="93"/>
      <c r="J37" s="2"/>
    </row>
    <row r="38" spans="1:10" ht="25.5" hidden="1" customHeight="1" x14ac:dyDescent="0.2">
      <c r="A38" s="85" t="s">
        <v>37</v>
      </c>
      <c r="B38" s="87" t="s">
        <v>16</v>
      </c>
      <c r="C38" s="88" t="s">
        <v>5</v>
      </c>
      <c r="D38" s="89"/>
      <c r="E38" s="89"/>
      <c r="F38" s="94" t="str">
        <f>B23</f>
        <v>Základ pro sníženou DPH</v>
      </c>
      <c r="G38" s="94" t="str">
        <f>B25</f>
        <v>Základ pro základní DPH</v>
      </c>
      <c r="H38" s="95" t="s">
        <v>17</v>
      </c>
      <c r="I38" s="95" t="s">
        <v>1</v>
      </c>
      <c r="J38" s="90" t="s">
        <v>0</v>
      </c>
    </row>
    <row r="39" spans="1:10" ht="25.5" hidden="1" customHeight="1" x14ac:dyDescent="0.2">
      <c r="A39" s="85">
        <v>1</v>
      </c>
      <c r="B39" s="91" t="s">
        <v>46</v>
      </c>
      <c r="C39" s="209" t="s">
        <v>45</v>
      </c>
      <c r="D39" s="210"/>
      <c r="E39" s="210"/>
      <c r="F39" s="96">
        <f>'Rozpočet Pol'!AC20</f>
        <v>0</v>
      </c>
      <c r="G39" s="97">
        <f>'Rozpočet Pol'!AD20</f>
        <v>0</v>
      </c>
      <c r="H39" s="98">
        <f>(F39*SazbaDPH1/100)+(G39*SazbaDPH2/100)</f>
        <v>0</v>
      </c>
      <c r="I39" s="98">
        <f>F39+G39+H39</f>
        <v>0</v>
      </c>
      <c r="J39" s="92" t="str">
        <f>IF(_xlfn.SINGLE(CenaCelkemVypocet)=0,"",I39/_xlfn.SINGLE(CenaCelkemVypocet)*100)</f>
        <v/>
      </c>
    </row>
    <row r="40" spans="1:10" ht="25.5" hidden="1" customHeight="1" x14ac:dyDescent="0.2">
      <c r="A40" s="85"/>
      <c r="B40" s="211" t="s">
        <v>47</v>
      </c>
      <c r="C40" s="212"/>
      <c r="D40" s="212"/>
      <c r="E40" s="213"/>
      <c r="F40" s="99">
        <f>SUMIF(A39:A39,"=1",F39:F39)</f>
        <v>0</v>
      </c>
      <c r="G40" s="100">
        <f>SUMIF(A39:A39,"=1",G39:G39)</f>
        <v>0</v>
      </c>
      <c r="H40" s="100">
        <f>SUMIF(A39:A39,"=1",H39:H39)</f>
        <v>0</v>
      </c>
      <c r="I40" s="100">
        <f>SUMIF(A39:A39,"=1",I39:I39)</f>
        <v>0</v>
      </c>
      <c r="J40" s="86">
        <f>SUMIF(A39:A39,"=1",J39:J39)</f>
        <v>0</v>
      </c>
    </row>
    <row r="44" spans="1:10" ht="15.75" x14ac:dyDescent="0.25">
      <c r="B44" s="108" t="s">
        <v>49</v>
      </c>
    </row>
    <row r="46" spans="1:10" ht="25.5" customHeight="1" x14ac:dyDescent="0.2">
      <c r="A46" s="109"/>
      <c r="B46" s="113" t="s">
        <v>16</v>
      </c>
      <c r="C46" s="113" t="s">
        <v>5</v>
      </c>
      <c r="D46" s="114"/>
      <c r="E46" s="114"/>
      <c r="F46" s="117" t="s">
        <v>50</v>
      </c>
      <c r="G46" s="117"/>
      <c r="H46" s="117"/>
      <c r="I46" s="214" t="s">
        <v>28</v>
      </c>
      <c r="J46" s="214"/>
    </row>
    <row r="47" spans="1:10" ht="25.5" customHeight="1" x14ac:dyDescent="0.2">
      <c r="A47" s="110"/>
      <c r="B47" s="118" t="s">
        <v>51</v>
      </c>
      <c r="C47" s="216" t="s">
        <v>52</v>
      </c>
      <c r="D47" s="217"/>
      <c r="E47" s="217"/>
      <c r="F47" s="120" t="s">
        <v>23</v>
      </c>
      <c r="G47" s="121"/>
      <c r="H47" s="121"/>
      <c r="I47" s="215">
        <f>'Rozpočet Pol'!G8</f>
        <v>0</v>
      </c>
      <c r="J47" s="215"/>
    </row>
    <row r="48" spans="1:10" ht="25.5" customHeight="1" x14ac:dyDescent="0.2">
      <c r="A48" s="110"/>
      <c r="B48" s="112" t="s">
        <v>53</v>
      </c>
      <c r="C48" s="225" t="s">
        <v>54</v>
      </c>
      <c r="D48" s="226"/>
      <c r="E48" s="226"/>
      <c r="F48" s="122" t="s">
        <v>23</v>
      </c>
      <c r="G48" s="123"/>
      <c r="H48" s="123"/>
      <c r="I48" s="224">
        <f>'Rozpočet Pol'!G11</f>
        <v>0</v>
      </c>
      <c r="J48" s="224"/>
    </row>
    <row r="49" spans="1:10" ht="25.5" customHeight="1" x14ac:dyDescent="0.2">
      <c r="A49" s="110"/>
      <c r="B49" s="119" t="s">
        <v>55</v>
      </c>
      <c r="C49" s="228" t="s">
        <v>56</v>
      </c>
      <c r="D49" s="229"/>
      <c r="E49" s="229"/>
      <c r="F49" s="124" t="s">
        <v>23</v>
      </c>
      <c r="G49" s="125"/>
      <c r="H49" s="125"/>
      <c r="I49" s="227">
        <f>'Rozpočet Pol'!G15</f>
        <v>0</v>
      </c>
      <c r="J49" s="227"/>
    </row>
    <row r="50" spans="1:10" ht="25.5" customHeight="1" x14ac:dyDescent="0.2">
      <c r="A50" s="111"/>
      <c r="B50" s="115" t="s">
        <v>1</v>
      </c>
      <c r="C50" s="115"/>
      <c r="D50" s="116"/>
      <c r="E50" s="116"/>
      <c r="F50" s="126"/>
      <c r="G50" s="127"/>
      <c r="H50" s="127"/>
      <c r="I50" s="230">
        <f>SUM(I47:I49)</f>
        <v>0</v>
      </c>
      <c r="J50" s="230"/>
    </row>
    <row r="51" spans="1:10" x14ac:dyDescent="0.2">
      <c r="F51" s="84"/>
      <c r="G51" s="84"/>
      <c r="H51" s="84"/>
      <c r="I51" s="84"/>
      <c r="J51" s="84"/>
    </row>
    <row r="52" spans="1:10" x14ac:dyDescent="0.2">
      <c r="F52" s="84"/>
      <c r="G52" s="84"/>
      <c r="H52" s="84"/>
      <c r="I52" s="84"/>
      <c r="J52" s="84"/>
    </row>
    <row r="53" spans="1:10" x14ac:dyDescent="0.2">
      <c r="F53" s="84"/>
      <c r="G53" s="84"/>
      <c r="H53" s="84"/>
      <c r="I53" s="84"/>
      <c r="J53" s="8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I48:J48"/>
    <mergeCell ref="C48:E48"/>
    <mergeCell ref="I49:J49"/>
    <mergeCell ref="C49:E49"/>
    <mergeCell ref="I50:J50"/>
    <mergeCell ref="D13:G13"/>
    <mergeCell ref="D34:E34"/>
    <mergeCell ref="D35:E35"/>
    <mergeCell ref="G19:H19"/>
    <mergeCell ref="G20:H20"/>
    <mergeCell ref="C39:E39"/>
    <mergeCell ref="B40:E40"/>
    <mergeCell ref="I46:J46"/>
    <mergeCell ref="I47:J47"/>
    <mergeCell ref="C47:E47"/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D11:G11"/>
    <mergeCell ref="G24:I24"/>
    <mergeCell ref="G23:I23"/>
    <mergeCell ref="E19:F19"/>
    <mergeCell ref="E20:F20"/>
    <mergeCell ref="I20:J20"/>
    <mergeCell ref="I21:J21"/>
    <mergeCell ref="G34:I34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3:J3"/>
    <mergeCell ref="G28:I28"/>
    <mergeCell ref="G15:H15"/>
    <mergeCell ref="I15:J15"/>
    <mergeCell ref="E16:F16"/>
    <mergeCell ref="D12:G12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4" customWidth="1"/>
    <col min="2" max="2" width="14.42578125" style="4" customWidth="1"/>
    <col min="3" max="3" width="38.28515625" style="8" customWidth="1"/>
    <col min="4" max="4" width="4.5703125" style="4" customWidth="1"/>
    <col min="5" max="5" width="10.5703125" style="4" customWidth="1"/>
    <col min="6" max="6" width="9.85546875" style="4" customWidth="1"/>
    <col min="7" max="7" width="12.7109375" style="4" customWidth="1"/>
    <col min="8" max="16384" width="9.140625" style="4"/>
  </cols>
  <sheetData>
    <row r="1" spans="1:7" ht="15.75" x14ac:dyDescent="0.2">
      <c r="A1" s="231" t="s">
        <v>6</v>
      </c>
      <c r="B1" s="231"/>
      <c r="C1" s="232"/>
      <c r="D1" s="231"/>
      <c r="E1" s="231"/>
      <c r="F1" s="231"/>
      <c r="G1" s="231"/>
    </row>
    <row r="2" spans="1:7" ht="24.95" customHeight="1" x14ac:dyDescent="0.2">
      <c r="A2" s="68" t="s">
        <v>41</v>
      </c>
      <c r="B2" s="67"/>
      <c r="C2" s="233"/>
      <c r="D2" s="233"/>
      <c r="E2" s="233"/>
      <c r="F2" s="233"/>
      <c r="G2" s="234"/>
    </row>
    <row r="3" spans="1:7" ht="24.95" hidden="1" customHeight="1" x14ac:dyDescent="0.2">
      <c r="A3" s="68" t="s">
        <v>7</v>
      </c>
      <c r="B3" s="67"/>
      <c r="C3" s="233"/>
      <c r="D3" s="233"/>
      <c r="E3" s="233"/>
      <c r="F3" s="233"/>
      <c r="G3" s="234"/>
    </row>
    <row r="4" spans="1:7" ht="24.95" hidden="1" customHeight="1" x14ac:dyDescent="0.2">
      <c r="A4" s="68" t="s">
        <v>8</v>
      </c>
      <c r="B4" s="67"/>
      <c r="C4" s="233"/>
      <c r="D4" s="233"/>
      <c r="E4" s="233"/>
      <c r="F4" s="233"/>
      <c r="G4" s="234"/>
    </row>
    <row r="5" spans="1:7" hidden="1" x14ac:dyDescent="0.2">
      <c r="B5" s="5"/>
      <c r="C5" s="6"/>
      <c r="D5" s="7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30"/>
  <sheetViews>
    <sheetView workbookViewId="0">
      <selection sqref="A1:G1"/>
    </sheetView>
  </sheetViews>
  <sheetFormatPr defaultRowHeight="12.75" outlineLevelRow="1" x14ac:dyDescent="0.2"/>
  <cols>
    <col min="1" max="1" width="4.28515625" customWidth="1"/>
    <col min="2" max="2" width="14.42578125" style="83" customWidth="1"/>
    <col min="3" max="3" width="38.28515625" style="83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7" t="s">
        <v>6</v>
      </c>
      <c r="B1" s="247"/>
      <c r="C1" s="247"/>
      <c r="D1" s="247"/>
      <c r="E1" s="247"/>
      <c r="F1" s="247"/>
      <c r="G1" s="247"/>
      <c r="AE1" t="s">
        <v>60</v>
      </c>
    </row>
    <row r="2" spans="1:60" ht="24.95" customHeight="1" x14ac:dyDescent="0.2">
      <c r="A2" s="132" t="s">
        <v>59</v>
      </c>
      <c r="B2" s="130"/>
      <c r="C2" s="248" t="s">
        <v>45</v>
      </c>
      <c r="D2" s="249"/>
      <c r="E2" s="249"/>
      <c r="F2" s="249"/>
      <c r="G2" s="250"/>
      <c r="AE2" t="s">
        <v>61</v>
      </c>
    </row>
    <row r="3" spans="1:60" ht="24.95" hidden="1" customHeight="1" x14ac:dyDescent="0.2">
      <c r="A3" s="133" t="s">
        <v>7</v>
      </c>
      <c r="B3" s="131"/>
      <c r="C3" s="251"/>
      <c r="D3" s="252"/>
      <c r="E3" s="252"/>
      <c r="F3" s="252"/>
      <c r="G3" s="253"/>
      <c r="AE3" t="s">
        <v>62</v>
      </c>
    </row>
    <row r="4" spans="1:60" ht="24.95" hidden="1" customHeight="1" x14ac:dyDescent="0.2">
      <c r="A4" s="133" t="s">
        <v>8</v>
      </c>
      <c r="B4" s="131"/>
      <c r="C4" s="251"/>
      <c r="D4" s="252"/>
      <c r="E4" s="252"/>
      <c r="F4" s="252"/>
      <c r="G4" s="253"/>
      <c r="AE4" t="s">
        <v>63</v>
      </c>
    </row>
    <row r="5" spans="1:60" hidden="1" x14ac:dyDescent="0.2">
      <c r="A5" s="134" t="s">
        <v>64</v>
      </c>
      <c r="B5" s="135"/>
      <c r="C5" s="135"/>
      <c r="D5" s="136"/>
      <c r="E5" s="136"/>
      <c r="F5" s="136"/>
      <c r="G5" s="137"/>
      <c r="AE5" t="s">
        <v>65</v>
      </c>
    </row>
    <row r="7" spans="1:60" ht="38.25" x14ac:dyDescent="0.2">
      <c r="A7" s="142" t="s">
        <v>66</v>
      </c>
      <c r="B7" s="143" t="s">
        <v>67</v>
      </c>
      <c r="C7" s="143" t="s">
        <v>68</v>
      </c>
      <c r="D7" s="142" t="s">
        <v>69</v>
      </c>
      <c r="E7" s="142" t="s">
        <v>70</v>
      </c>
      <c r="F7" s="138" t="s">
        <v>71</v>
      </c>
      <c r="G7" s="157" t="s">
        <v>28</v>
      </c>
      <c r="H7" s="158" t="s">
        <v>29</v>
      </c>
      <c r="I7" s="158" t="s">
        <v>72</v>
      </c>
      <c r="J7" s="158" t="s">
        <v>30</v>
      </c>
      <c r="K7" s="158" t="s">
        <v>73</v>
      </c>
      <c r="L7" s="158" t="s">
        <v>74</v>
      </c>
      <c r="M7" s="158" t="s">
        <v>75</v>
      </c>
      <c r="N7" s="158" t="s">
        <v>76</v>
      </c>
      <c r="O7" s="158" t="s">
        <v>77</v>
      </c>
      <c r="P7" s="158" t="s">
        <v>78</v>
      </c>
      <c r="Q7" s="158" t="s">
        <v>79</v>
      </c>
      <c r="R7" s="158" t="s">
        <v>80</v>
      </c>
      <c r="S7" s="158" t="s">
        <v>81</v>
      </c>
      <c r="T7" s="158" t="s">
        <v>82</v>
      </c>
      <c r="U7" s="145" t="s">
        <v>83</v>
      </c>
    </row>
    <row r="8" spans="1:60" x14ac:dyDescent="0.2">
      <c r="A8" s="159" t="s">
        <v>84</v>
      </c>
      <c r="B8" s="160" t="s">
        <v>51</v>
      </c>
      <c r="C8" s="161" t="s">
        <v>52</v>
      </c>
      <c r="D8" s="162"/>
      <c r="E8" s="163"/>
      <c r="F8" s="164"/>
      <c r="G8" s="164">
        <f>SUMIF(AE9:AE10,"&lt;&gt;NOR",G9:G10)</f>
        <v>0</v>
      </c>
      <c r="H8" s="164"/>
      <c r="I8" s="164">
        <f>SUM(I9:I10)</f>
        <v>0</v>
      </c>
      <c r="J8" s="164"/>
      <c r="K8" s="164">
        <f>SUM(K9:K10)</f>
        <v>0</v>
      </c>
      <c r="L8" s="164"/>
      <c r="M8" s="164">
        <f>SUM(M9:M10)</f>
        <v>0</v>
      </c>
      <c r="N8" s="144"/>
      <c r="O8" s="144">
        <f>SUM(O9:O10)</f>
        <v>1.60992</v>
      </c>
      <c r="P8" s="144"/>
      <c r="Q8" s="144">
        <f>SUM(Q9:Q10)</f>
        <v>0</v>
      </c>
      <c r="R8" s="144"/>
      <c r="S8" s="144"/>
      <c r="T8" s="159"/>
      <c r="U8" s="144">
        <f>SUM(U9:U10)</f>
        <v>161.06</v>
      </c>
      <c r="AE8" t="s">
        <v>85</v>
      </c>
    </row>
    <row r="9" spans="1:60" ht="22.5" outlineLevel="1" x14ac:dyDescent="0.2">
      <c r="A9" s="140">
        <v>1</v>
      </c>
      <c r="B9" s="140" t="s">
        <v>86</v>
      </c>
      <c r="C9" s="176" t="s">
        <v>87</v>
      </c>
      <c r="D9" s="146" t="s">
        <v>88</v>
      </c>
      <c r="E9" s="152">
        <v>544</v>
      </c>
      <c r="F9" s="154">
        <f>H9+J9</f>
        <v>0</v>
      </c>
      <c r="G9" s="155">
        <f>ROUND(E9*F9,2)</f>
        <v>0</v>
      </c>
      <c r="H9" s="155"/>
      <c r="I9" s="155">
        <f>ROUND(E9*H9,2)</f>
        <v>0</v>
      </c>
      <c r="J9" s="155"/>
      <c r="K9" s="155">
        <f>ROUND(E9*J9,2)</f>
        <v>0</v>
      </c>
      <c r="L9" s="155">
        <v>21</v>
      </c>
      <c r="M9" s="155">
        <f>G9*(1+L9/100)</f>
        <v>0</v>
      </c>
      <c r="N9" s="147">
        <v>2.63E-3</v>
      </c>
      <c r="O9" s="147">
        <f>ROUND(E9*N9,5)</f>
        <v>1.43072</v>
      </c>
      <c r="P9" s="147">
        <v>0</v>
      </c>
      <c r="Q9" s="147">
        <f>ROUND(E9*P9,5)</f>
        <v>0</v>
      </c>
      <c r="R9" s="147"/>
      <c r="S9" s="147"/>
      <c r="T9" s="148">
        <v>0.22400999999999999</v>
      </c>
      <c r="U9" s="147">
        <f>ROUND(E9*T9,2)</f>
        <v>121.86</v>
      </c>
      <c r="V9" s="139"/>
      <c r="W9" s="139"/>
      <c r="X9" s="139"/>
      <c r="Y9" s="139"/>
      <c r="Z9" s="139"/>
      <c r="AA9" s="139"/>
      <c r="AB9" s="139"/>
      <c r="AC9" s="139"/>
      <c r="AD9" s="139"/>
      <c r="AE9" s="139" t="s">
        <v>89</v>
      </c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</row>
    <row r="10" spans="1:60" outlineLevel="1" x14ac:dyDescent="0.2">
      <c r="A10" s="140">
        <v>2</v>
      </c>
      <c r="B10" s="140" t="s">
        <v>90</v>
      </c>
      <c r="C10" s="176" t="s">
        <v>91</v>
      </c>
      <c r="D10" s="146" t="s">
        <v>88</v>
      </c>
      <c r="E10" s="152">
        <v>560</v>
      </c>
      <c r="F10" s="154">
        <f>H10+J10</f>
        <v>0</v>
      </c>
      <c r="G10" s="155">
        <f>ROUND(E10*F10,2)</f>
        <v>0</v>
      </c>
      <c r="H10" s="155"/>
      <c r="I10" s="155">
        <f>ROUND(E10*H10,2)</f>
        <v>0</v>
      </c>
      <c r="J10" s="155"/>
      <c r="K10" s="155">
        <f>ROUND(E10*J10,2)</f>
        <v>0</v>
      </c>
      <c r="L10" s="155">
        <v>21</v>
      </c>
      <c r="M10" s="155">
        <f>G10*(1+L10/100)</f>
        <v>0</v>
      </c>
      <c r="N10" s="147">
        <v>3.2000000000000003E-4</v>
      </c>
      <c r="O10" s="147">
        <f>ROUND(E10*N10,5)</f>
        <v>0.1792</v>
      </c>
      <c r="P10" s="147">
        <v>0</v>
      </c>
      <c r="Q10" s="147">
        <f>ROUND(E10*P10,5)</f>
        <v>0</v>
      </c>
      <c r="R10" s="147"/>
      <c r="S10" s="147"/>
      <c r="T10" s="148">
        <v>7.0000000000000007E-2</v>
      </c>
      <c r="U10" s="147">
        <f>ROUND(E10*T10,2)</f>
        <v>39.200000000000003</v>
      </c>
      <c r="V10" s="139"/>
      <c r="W10" s="139"/>
      <c r="X10" s="139"/>
      <c r="Y10" s="139"/>
      <c r="Z10" s="139"/>
      <c r="AA10" s="139"/>
      <c r="AB10" s="139"/>
      <c r="AC10" s="139"/>
      <c r="AD10" s="139"/>
      <c r="AE10" s="139" t="s">
        <v>89</v>
      </c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</row>
    <row r="11" spans="1:60" x14ac:dyDescent="0.2">
      <c r="A11" s="141" t="s">
        <v>84</v>
      </c>
      <c r="B11" s="141" t="s">
        <v>53</v>
      </c>
      <c r="C11" s="177" t="s">
        <v>54</v>
      </c>
      <c r="D11" s="149"/>
      <c r="E11" s="153"/>
      <c r="F11" s="156"/>
      <c r="G11" s="156">
        <f>SUMIF(AE12:AE14,"&lt;&gt;NOR",G12:G14)</f>
        <v>0</v>
      </c>
      <c r="H11" s="156"/>
      <c r="I11" s="156">
        <f>SUM(I12:I14)</f>
        <v>0</v>
      </c>
      <c r="J11" s="156"/>
      <c r="K11" s="156">
        <f>SUM(K12:K14)</f>
        <v>0</v>
      </c>
      <c r="L11" s="156"/>
      <c r="M11" s="156">
        <f>SUM(M12:M14)</f>
        <v>0</v>
      </c>
      <c r="N11" s="150"/>
      <c r="O11" s="150">
        <f>SUM(O12:O14)</f>
        <v>2.85493</v>
      </c>
      <c r="P11" s="150"/>
      <c r="Q11" s="150">
        <f>SUM(Q12:Q14)</f>
        <v>0</v>
      </c>
      <c r="R11" s="150"/>
      <c r="S11" s="150"/>
      <c r="T11" s="151"/>
      <c r="U11" s="150">
        <f>SUM(U12:U14)</f>
        <v>217.52</v>
      </c>
      <c r="AE11" t="s">
        <v>85</v>
      </c>
    </row>
    <row r="12" spans="1:60" ht="22.5" outlineLevel="1" x14ac:dyDescent="0.2">
      <c r="A12" s="140">
        <v>3</v>
      </c>
      <c r="B12" s="140" t="s">
        <v>92</v>
      </c>
      <c r="C12" s="176" t="s">
        <v>93</v>
      </c>
      <c r="D12" s="146" t="s">
        <v>88</v>
      </c>
      <c r="E12" s="152">
        <v>560</v>
      </c>
      <c r="F12" s="154">
        <f>H12+J12</f>
        <v>0</v>
      </c>
      <c r="G12" s="155">
        <f>ROUND(E12*F12,2)</f>
        <v>0</v>
      </c>
      <c r="H12" s="155"/>
      <c r="I12" s="155">
        <f>ROUND(E12*H12,2)</f>
        <v>0</v>
      </c>
      <c r="J12" s="155"/>
      <c r="K12" s="155">
        <f>ROUND(E12*J12,2)</f>
        <v>0</v>
      </c>
      <c r="L12" s="155">
        <v>21</v>
      </c>
      <c r="M12" s="155">
        <f>G12*(1+L12/100)</f>
        <v>0</v>
      </c>
      <c r="N12" s="147">
        <v>4.9100000000000003E-3</v>
      </c>
      <c r="O12" s="147">
        <f>ROUND(E12*N12,5)</f>
        <v>2.7496</v>
      </c>
      <c r="P12" s="147">
        <v>0</v>
      </c>
      <c r="Q12" s="147">
        <f>ROUND(E12*P12,5)</f>
        <v>0</v>
      </c>
      <c r="R12" s="147"/>
      <c r="S12" s="147"/>
      <c r="T12" s="148">
        <v>0.36199999999999999</v>
      </c>
      <c r="U12" s="147">
        <f>ROUND(E12*T12,2)</f>
        <v>202.72</v>
      </c>
      <c r="V12" s="139"/>
      <c r="W12" s="139"/>
      <c r="X12" s="139"/>
      <c r="Y12" s="139"/>
      <c r="Z12" s="139"/>
      <c r="AA12" s="139"/>
      <c r="AB12" s="139"/>
      <c r="AC12" s="139"/>
      <c r="AD12" s="139"/>
      <c r="AE12" s="139" t="s">
        <v>89</v>
      </c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139"/>
      <c r="BG12" s="139"/>
      <c r="BH12" s="139"/>
    </row>
    <row r="13" spans="1:60" outlineLevel="1" x14ac:dyDescent="0.2">
      <c r="A13" s="140">
        <v>4</v>
      </c>
      <c r="B13" s="140" t="s">
        <v>94</v>
      </c>
      <c r="C13" s="176" t="s">
        <v>95</v>
      </c>
      <c r="D13" s="146" t="s">
        <v>88</v>
      </c>
      <c r="E13" s="152">
        <v>16.5</v>
      </c>
      <c r="F13" s="154">
        <f>H13+J13</f>
        <v>0</v>
      </c>
      <c r="G13" s="155">
        <f>ROUND(E13*F13,2)</f>
        <v>0</v>
      </c>
      <c r="H13" s="155"/>
      <c r="I13" s="155">
        <f>ROUND(E13*H13,2)</f>
        <v>0</v>
      </c>
      <c r="J13" s="155"/>
      <c r="K13" s="155">
        <f>ROUND(E13*J13,2)</f>
        <v>0</v>
      </c>
      <c r="L13" s="155">
        <v>21</v>
      </c>
      <c r="M13" s="155">
        <f>G13*(1+L13/100)</f>
        <v>0</v>
      </c>
      <c r="N13" s="147">
        <v>6.1799999999999997E-3</v>
      </c>
      <c r="O13" s="147">
        <f>ROUND(E13*N13,5)</f>
        <v>0.10197000000000001</v>
      </c>
      <c r="P13" s="147">
        <v>0</v>
      </c>
      <c r="Q13" s="147">
        <f>ROUND(E13*P13,5)</f>
        <v>0</v>
      </c>
      <c r="R13" s="147"/>
      <c r="S13" s="147"/>
      <c r="T13" s="148">
        <v>0.5</v>
      </c>
      <c r="U13" s="147">
        <f>ROUND(E13*T13,2)</f>
        <v>8.25</v>
      </c>
      <c r="V13" s="139"/>
      <c r="W13" s="139"/>
      <c r="X13" s="139"/>
      <c r="Y13" s="139"/>
      <c r="Z13" s="139"/>
      <c r="AA13" s="139"/>
      <c r="AB13" s="139"/>
      <c r="AC13" s="139"/>
      <c r="AD13" s="139"/>
      <c r="AE13" s="139" t="s">
        <v>89</v>
      </c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</row>
    <row r="14" spans="1:60" outlineLevel="1" x14ac:dyDescent="0.2">
      <c r="A14" s="140">
        <v>5</v>
      </c>
      <c r="B14" s="140" t="s">
        <v>96</v>
      </c>
      <c r="C14" s="176" t="s">
        <v>97</v>
      </c>
      <c r="D14" s="146" t="s">
        <v>88</v>
      </c>
      <c r="E14" s="152">
        <v>84</v>
      </c>
      <c r="F14" s="154">
        <f>H14+J14</f>
        <v>0</v>
      </c>
      <c r="G14" s="155">
        <f>ROUND(E14*F14,2)</f>
        <v>0</v>
      </c>
      <c r="H14" s="155"/>
      <c r="I14" s="155">
        <f>ROUND(E14*H14,2)</f>
        <v>0</v>
      </c>
      <c r="J14" s="155"/>
      <c r="K14" s="155">
        <f>ROUND(E14*J14,2)</f>
        <v>0</v>
      </c>
      <c r="L14" s="155">
        <v>21</v>
      </c>
      <c r="M14" s="155">
        <f>G14*(1+L14/100)</f>
        <v>0</v>
      </c>
      <c r="N14" s="147">
        <v>4.0000000000000003E-5</v>
      </c>
      <c r="O14" s="147">
        <f>ROUND(E14*N14,5)</f>
        <v>3.3600000000000001E-3</v>
      </c>
      <c r="P14" s="147">
        <v>0</v>
      </c>
      <c r="Q14" s="147">
        <f>ROUND(E14*P14,5)</f>
        <v>0</v>
      </c>
      <c r="R14" s="147"/>
      <c r="S14" s="147"/>
      <c r="T14" s="148">
        <v>7.8E-2</v>
      </c>
      <c r="U14" s="147">
        <f>ROUND(E14*T14,2)</f>
        <v>6.55</v>
      </c>
      <c r="V14" s="139"/>
      <c r="W14" s="139"/>
      <c r="X14" s="139"/>
      <c r="Y14" s="139"/>
      <c r="Z14" s="139"/>
      <c r="AA14" s="139"/>
      <c r="AB14" s="139"/>
      <c r="AC14" s="139"/>
      <c r="AD14" s="139"/>
      <c r="AE14" s="139" t="s">
        <v>89</v>
      </c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</row>
    <row r="15" spans="1:60" x14ac:dyDescent="0.2">
      <c r="A15" s="141" t="s">
        <v>84</v>
      </c>
      <c r="B15" s="141" t="s">
        <v>55</v>
      </c>
      <c r="C15" s="177" t="s">
        <v>56</v>
      </c>
      <c r="D15" s="149"/>
      <c r="E15" s="153"/>
      <c r="F15" s="156"/>
      <c r="G15" s="156">
        <f>SUMIF(AE16:AE18,"&lt;&gt;NOR",G16:G18)</f>
        <v>0</v>
      </c>
      <c r="H15" s="156"/>
      <c r="I15" s="156">
        <f>SUM(I16:I18)</f>
        <v>0</v>
      </c>
      <c r="J15" s="156"/>
      <c r="K15" s="156">
        <f>SUM(K16:K18)</f>
        <v>0</v>
      </c>
      <c r="L15" s="156"/>
      <c r="M15" s="156">
        <f>SUM(M16:M18)</f>
        <v>0</v>
      </c>
      <c r="N15" s="150"/>
      <c r="O15" s="150">
        <f>SUM(O16:O18)</f>
        <v>11.818339999999999</v>
      </c>
      <c r="P15" s="150"/>
      <c r="Q15" s="150">
        <f>SUM(Q16:Q18)</f>
        <v>0</v>
      </c>
      <c r="R15" s="150"/>
      <c r="S15" s="150"/>
      <c r="T15" s="151"/>
      <c r="U15" s="150">
        <f>SUM(U16:U18)</f>
        <v>173.61</v>
      </c>
      <c r="AE15" t="s">
        <v>85</v>
      </c>
    </row>
    <row r="16" spans="1:60" outlineLevel="1" x14ac:dyDescent="0.2">
      <c r="A16" s="140">
        <v>6</v>
      </c>
      <c r="B16" s="140" t="s">
        <v>98</v>
      </c>
      <c r="C16" s="176" t="s">
        <v>99</v>
      </c>
      <c r="D16" s="146" t="s">
        <v>88</v>
      </c>
      <c r="E16" s="152">
        <v>643</v>
      </c>
      <c r="F16" s="154">
        <f>H16+J16</f>
        <v>0</v>
      </c>
      <c r="G16" s="155">
        <f>ROUND(E16*F16,2)</f>
        <v>0</v>
      </c>
      <c r="H16" s="155"/>
      <c r="I16" s="155">
        <f>ROUND(E16*H16,2)</f>
        <v>0</v>
      </c>
      <c r="J16" s="155"/>
      <c r="K16" s="155">
        <f>ROUND(E16*J16,2)</f>
        <v>0</v>
      </c>
      <c r="L16" s="155">
        <v>21</v>
      </c>
      <c r="M16" s="155">
        <f>G16*(1+L16/100)</f>
        <v>0</v>
      </c>
      <c r="N16" s="147">
        <v>1.8380000000000001E-2</v>
      </c>
      <c r="O16" s="147">
        <f>ROUND(E16*N16,5)</f>
        <v>11.818339999999999</v>
      </c>
      <c r="P16" s="147">
        <v>0</v>
      </c>
      <c r="Q16" s="147">
        <f>ROUND(E16*P16,5)</f>
        <v>0</v>
      </c>
      <c r="R16" s="147"/>
      <c r="S16" s="147"/>
      <c r="T16" s="148">
        <v>0.14399999999999999</v>
      </c>
      <c r="U16" s="147">
        <f>ROUND(E16*T16,2)</f>
        <v>92.59</v>
      </c>
      <c r="V16" s="139"/>
      <c r="W16" s="139"/>
      <c r="X16" s="139"/>
      <c r="Y16" s="139"/>
      <c r="Z16" s="139"/>
      <c r="AA16" s="139"/>
      <c r="AB16" s="139"/>
      <c r="AC16" s="139"/>
      <c r="AD16" s="139"/>
      <c r="AE16" s="139" t="s">
        <v>89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</row>
    <row r="17" spans="1:60" ht="22.5" outlineLevel="1" x14ac:dyDescent="0.2">
      <c r="A17" s="140">
        <v>7</v>
      </c>
      <c r="B17" s="140" t="s">
        <v>100</v>
      </c>
      <c r="C17" s="176" t="s">
        <v>101</v>
      </c>
      <c r="D17" s="146" t="s">
        <v>102</v>
      </c>
      <c r="E17" s="152">
        <v>192</v>
      </c>
      <c r="F17" s="154">
        <f>H17+J17</f>
        <v>0</v>
      </c>
      <c r="G17" s="155">
        <f>ROUND(E17*F17,2)</f>
        <v>0</v>
      </c>
      <c r="H17" s="155"/>
      <c r="I17" s="155">
        <f>ROUND(E17*H17,2)</f>
        <v>0</v>
      </c>
      <c r="J17" s="155"/>
      <c r="K17" s="155">
        <f>ROUND(E17*J17,2)</f>
        <v>0</v>
      </c>
      <c r="L17" s="155">
        <v>21</v>
      </c>
      <c r="M17" s="155">
        <f>G17*(1+L17/100)</f>
        <v>0</v>
      </c>
      <c r="N17" s="147">
        <v>0</v>
      </c>
      <c r="O17" s="147">
        <f>ROUND(E17*N17,5)</f>
        <v>0</v>
      </c>
      <c r="P17" s="147">
        <v>0</v>
      </c>
      <c r="Q17" s="147">
        <f>ROUND(E17*P17,5)</f>
        <v>0</v>
      </c>
      <c r="R17" s="147"/>
      <c r="S17" s="147"/>
      <c r="T17" s="148">
        <v>0</v>
      </c>
      <c r="U17" s="147">
        <f>ROUND(E17*T17,2)</f>
        <v>0</v>
      </c>
      <c r="V17" s="139"/>
      <c r="W17" s="139"/>
      <c r="X17" s="139"/>
      <c r="Y17" s="139"/>
      <c r="Z17" s="139"/>
      <c r="AA17" s="139"/>
      <c r="AB17" s="139"/>
      <c r="AC17" s="139"/>
      <c r="AD17" s="139"/>
      <c r="AE17" s="139" t="s">
        <v>89</v>
      </c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</row>
    <row r="18" spans="1:60" outlineLevel="1" x14ac:dyDescent="0.2">
      <c r="A18" s="165">
        <v>8</v>
      </c>
      <c r="B18" s="165" t="s">
        <v>103</v>
      </c>
      <c r="C18" s="178" t="s">
        <v>104</v>
      </c>
      <c r="D18" s="166" t="s">
        <v>88</v>
      </c>
      <c r="E18" s="167">
        <v>643</v>
      </c>
      <c r="F18" s="168">
        <f>H18+J18</f>
        <v>0</v>
      </c>
      <c r="G18" s="169">
        <f>ROUND(E18*F18,2)</f>
        <v>0</v>
      </c>
      <c r="H18" s="169"/>
      <c r="I18" s="169">
        <f>ROUND(E18*H18,2)</f>
        <v>0</v>
      </c>
      <c r="J18" s="169"/>
      <c r="K18" s="169">
        <f>ROUND(E18*J18,2)</f>
        <v>0</v>
      </c>
      <c r="L18" s="169">
        <v>21</v>
      </c>
      <c r="M18" s="169">
        <f>G18*(1+L18/100)</f>
        <v>0</v>
      </c>
      <c r="N18" s="170">
        <v>0</v>
      </c>
      <c r="O18" s="170">
        <f>ROUND(E18*N18,5)</f>
        <v>0</v>
      </c>
      <c r="P18" s="170">
        <v>0</v>
      </c>
      <c r="Q18" s="170">
        <f>ROUND(E18*P18,5)</f>
        <v>0</v>
      </c>
      <c r="R18" s="170"/>
      <c r="S18" s="170"/>
      <c r="T18" s="171">
        <v>0.126</v>
      </c>
      <c r="U18" s="170">
        <f>ROUND(E18*T18,2)</f>
        <v>81.02</v>
      </c>
      <c r="V18" s="139"/>
      <c r="W18" s="139"/>
      <c r="X18" s="139"/>
      <c r="Y18" s="139"/>
      <c r="Z18" s="139"/>
      <c r="AA18" s="139"/>
      <c r="AB18" s="139"/>
      <c r="AC18" s="139"/>
      <c r="AD18" s="139"/>
      <c r="AE18" s="139" t="s">
        <v>89</v>
      </c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</row>
    <row r="19" spans="1:60" x14ac:dyDescent="0.2">
      <c r="A19" s="4"/>
      <c r="B19" s="5" t="s">
        <v>105</v>
      </c>
      <c r="C19" s="179" t="s">
        <v>105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AC19">
        <v>15</v>
      </c>
      <c r="AD19">
        <v>21</v>
      </c>
    </row>
    <row r="20" spans="1:60" x14ac:dyDescent="0.2">
      <c r="A20" s="172"/>
      <c r="B20" s="173" t="s">
        <v>28</v>
      </c>
      <c r="C20" s="180" t="s">
        <v>105</v>
      </c>
      <c r="D20" s="174"/>
      <c r="E20" s="174"/>
      <c r="F20" s="174"/>
      <c r="G20" s="175">
        <f>G8+G11+G15</f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AC20">
        <f>SUMIF(L7:L18,AC19,G7:G18)</f>
        <v>0</v>
      </c>
      <c r="AD20">
        <f>SUMIF(L7:L18,AD19,G7:G18)</f>
        <v>0</v>
      </c>
      <c r="AE20" t="s">
        <v>106</v>
      </c>
    </row>
    <row r="21" spans="1:60" x14ac:dyDescent="0.2">
      <c r="A21" s="4"/>
      <c r="B21" s="5" t="s">
        <v>105</v>
      </c>
      <c r="C21" s="179" t="s">
        <v>105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60" x14ac:dyDescent="0.2">
      <c r="A22" s="4"/>
      <c r="B22" s="5" t="s">
        <v>105</v>
      </c>
      <c r="C22" s="179" t="s">
        <v>105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60" x14ac:dyDescent="0.2">
      <c r="A23" s="254" t="s">
        <v>107</v>
      </c>
      <c r="B23" s="254"/>
      <c r="C23" s="25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60" x14ac:dyDescent="0.2">
      <c r="A24" s="235"/>
      <c r="B24" s="236"/>
      <c r="C24" s="237"/>
      <c r="D24" s="236"/>
      <c r="E24" s="236"/>
      <c r="F24" s="236"/>
      <c r="G24" s="238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AE24" t="s">
        <v>108</v>
      </c>
    </row>
    <row r="25" spans="1:60" x14ac:dyDescent="0.2">
      <c r="A25" s="239"/>
      <c r="B25" s="240"/>
      <c r="C25" s="241"/>
      <c r="D25" s="240"/>
      <c r="E25" s="240"/>
      <c r="F25" s="240"/>
      <c r="G25" s="242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60" x14ac:dyDescent="0.2">
      <c r="A26" s="239"/>
      <c r="B26" s="240"/>
      <c r="C26" s="241"/>
      <c r="D26" s="240"/>
      <c r="E26" s="240"/>
      <c r="F26" s="240"/>
      <c r="G26" s="24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60" x14ac:dyDescent="0.2">
      <c r="A27" s="239"/>
      <c r="B27" s="240"/>
      <c r="C27" s="241"/>
      <c r="D27" s="240"/>
      <c r="E27" s="240"/>
      <c r="F27" s="240"/>
      <c r="G27" s="242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60" x14ac:dyDescent="0.2">
      <c r="A28" s="243"/>
      <c r="B28" s="244"/>
      <c r="C28" s="245"/>
      <c r="D28" s="244"/>
      <c r="E28" s="244"/>
      <c r="F28" s="244"/>
      <c r="G28" s="24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60" x14ac:dyDescent="0.2">
      <c r="A29" s="4"/>
      <c r="B29" s="5" t="s">
        <v>105</v>
      </c>
      <c r="C29" s="179" t="s">
        <v>105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</row>
    <row r="30" spans="1:60" x14ac:dyDescent="0.2">
      <c r="C30" s="181"/>
      <c r="AE30" t="s">
        <v>109</v>
      </c>
    </row>
  </sheetData>
  <mergeCells count="6">
    <mergeCell ref="A24:G28"/>
    <mergeCell ref="A1:G1"/>
    <mergeCell ref="C2:G2"/>
    <mergeCell ref="C3:G3"/>
    <mergeCell ref="C4:G4"/>
    <mergeCell ref="A23:C23"/>
  </mergeCells>
  <pageMargins left="0.39370078740157499" right="0.19685039370078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47</vt:i4>
      </vt:variant>
    </vt:vector>
  </HeadingPairs>
  <TitlesOfParts>
    <vt:vector size="51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Knap</dc:creator>
  <cp:lastModifiedBy>Vladimír Korek</cp:lastModifiedBy>
  <cp:lastPrinted>2014-02-28T09:52:57Z</cp:lastPrinted>
  <dcterms:created xsi:type="dcterms:W3CDTF">2009-04-08T07:15:50Z</dcterms:created>
  <dcterms:modified xsi:type="dcterms:W3CDTF">2024-04-16T09:16:00Z</dcterms:modified>
</cp:coreProperties>
</file>