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4\OPRAVY FASÁD\Fasána obecního domu\VŘ\"/>
    </mc:Choice>
  </mc:AlternateContent>
  <xr:revisionPtr revIDLastSave="0" documentId="13_ncr:1_{6667F6B9-0BC9-4ABD-BDDF-4B3B64D29D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12" l="1"/>
  <c r="F39" i="1" s="1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9" i="12"/>
  <c r="G19" i="12"/>
  <c r="M19" i="12" s="1"/>
  <c r="I19" i="12"/>
  <c r="I18" i="12" s="1"/>
  <c r="K19" i="12"/>
  <c r="K18" i="12" s="1"/>
  <c r="O19" i="12"/>
  <c r="Q19" i="12"/>
  <c r="U19" i="12"/>
  <c r="U18" i="12" s="1"/>
  <c r="F20" i="12"/>
  <c r="G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3" i="12"/>
  <c r="G23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 s="1"/>
  <c r="G24" i="12" s="1"/>
  <c r="I51" i="1" s="1"/>
  <c r="I17" i="1" s="1"/>
  <c r="I25" i="12"/>
  <c r="K25" i="12"/>
  <c r="O25" i="12"/>
  <c r="O24" i="12" s="1"/>
  <c r="Q25" i="12"/>
  <c r="U25" i="12"/>
  <c r="F26" i="12"/>
  <c r="G26" i="12"/>
  <c r="M26" i="12" s="1"/>
  <c r="I26" i="12"/>
  <c r="K26" i="12"/>
  <c r="O26" i="12"/>
  <c r="Q26" i="12"/>
  <c r="U26" i="12"/>
  <c r="F27" i="12"/>
  <c r="G27" i="12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M20" i="12" l="1"/>
  <c r="G18" i="12"/>
  <c r="I49" i="1" s="1"/>
  <c r="G8" i="12"/>
  <c r="AD30" i="12"/>
  <c r="G39" i="1" s="1"/>
  <c r="G40" i="1" s="1"/>
  <c r="G25" i="1" s="1"/>
  <c r="G26" i="1" s="1"/>
  <c r="F40" i="1"/>
  <c r="K24" i="12"/>
  <c r="O10" i="12"/>
  <c r="U24" i="12"/>
  <c r="I24" i="12"/>
  <c r="Q18" i="12"/>
  <c r="M18" i="12"/>
  <c r="K10" i="12"/>
  <c r="Q24" i="12"/>
  <c r="O18" i="12"/>
  <c r="U10" i="12"/>
  <c r="I10" i="12"/>
  <c r="Q10" i="12"/>
  <c r="G23" i="1"/>
  <c r="M23" i="12"/>
  <c r="M22" i="12" s="1"/>
  <c r="G22" i="12"/>
  <c r="I50" i="1" s="1"/>
  <c r="M10" i="12"/>
  <c r="M25" i="12"/>
  <c r="M24" i="12" s="1"/>
  <c r="G10" i="12"/>
  <c r="I48" i="1" s="1"/>
  <c r="M9" i="12"/>
  <c r="M8" i="12" s="1"/>
  <c r="G28" i="1" l="1"/>
  <c r="I47" i="1"/>
  <c r="G30" i="12"/>
  <c r="H39" i="1"/>
  <c r="G24" i="1"/>
  <c r="G29" i="1" s="1"/>
  <c r="I52" i="1" l="1"/>
  <c r="I16" i="1"/>
  <c r="I21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<sst xmlns="http://schemas.openxmlformats.org/spreadsheetml/2006/main" count="213" uniqueCount="134">
  <si>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</si>
  <si>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</si>
  <si>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</si>
  <si>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</si>
  <si>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</si>
  <si>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</si>
  <si>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</si>
  <si>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</si>
  <si>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</si>
  <si>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</si>
  <si>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</si>
  <si>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</si>
  <si>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</si>
  <si>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</si>
  <si>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</si>
  <si>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</si>
  <si>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</si>
  <si>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</si>
  <si>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</si>
  <si>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</si>
  <si>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</si>
  <si>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</si>
  <si>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</si>
  <si>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</si>
  <si>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</si>
  <si>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</si>
  <si>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</si>
  <si>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</si>
  <si>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</si>
  <si>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</si>
  <si>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</si>
  <si>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</si>
  <si>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</si>
  <si>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</si>
  <si>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</si>
  <si>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</si>
  <si>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</si>
  <si>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</si>
  <si>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</si>
  <si>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</si>
  <si>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</si>
  <si>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</si>
  <si>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</si>
  <si>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</si>
  <si>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</si>
  <si>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Obecní úřad Višňové</t>
  </si>
  <si>
    <t>Rozpočet</t>
  </si>
  <si>
    <t>Celkem za stavbu</t>
  </si>
  <si>
    <t>CZK</t>
  </si>
  <si>
    <t>Rekapitulace dílů</t>
  </si>
  <si>
    <t>Typ dílu</t>
  </si>
  <si>
    <t>60</t>
  </si>
  <si>
    <t>Úpravy povrchů, omítky</t>
  </si>
  <si>
    <t>62</t>
  </si>
  <si>
    <t>Upravy povrchů vnější</t>
  </si>
  <si>
    <t>94</t>
  </si>
  <si>
    <t>Lešení a stavební výtahy</t>
  </si>
  <si>
    <t>99</t>
  </si>
  <si>
    <t>Staveništní přesun hmot</t>
  </si>
  <si>
    <t>764</t>
  </si>
  <si>
    <t>Konstrukce klempířské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</si>
  <si>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</si>
  <si>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</si>
  <si>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</si>
  <si>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</si>
  <si>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</si>
  <si>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</si>
  <si>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</si>
  <si>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</si>
  <si>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</si>
  <si>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</si>
  <si>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</si>
  <si>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</si>
  <si>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</si>
  <si>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</si>
  <si>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</si>
  <si>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</si>
  <si>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</si>
  <si>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</si>
  <si>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</si>
  <si>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</si>
  <si>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</si>
  <si>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</si>
  <si>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</si>
  <si>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</si>
  <si>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</si>
  <si>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</si>
  <si>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</si>
  <si>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</si>
  <si>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</si>
  <si>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602015193R00</t>
  </si>
  <si>
    <t>Podkladní nátěr stěn weberpodklad A</t>
  </si>
  <si>
    <t>m2</t>
  </si>
  <si>
    <t>POL1_0</t>
  </si>
  <si>
    <t>622319132RT3</t>
  </si>
  <si>
    <t>Zatepl. Webertherm elastic, fasáda, EPS F 100 mm, s omítkou weberpas silikon, zrno 2 mm</t>
  </si>
  <si>
    <t>620991121R00</t>
  </si>
  <si>
    <t>Zakrývání výplní vnějších otvorů z lešení</t>
  </si>
  <si>
    <t>622904112R00</t>
  </si>
  <si>
    <t>Očištění fasád tlakovou vodou složitost 1 - 2</t>
  </si>
  <si>
    <t>622319150RT3</t>
  </si>
  <si>
    <t>Webertherm elastic, povrchová úprava ostění, s omítkou weberpas silikon, zrno 2 mm</t>
  </si>
  <si>
    <t>622319520RU1</t>
  </si>
  <si>
    <t>Zateplovací systém Weber, sokl, XPS tl. 60 mm, omítka mozaiková weberpas marmolit 6 kg/m2</t>
  </si>
  <si>
    <t>622472142R00</t>
  </si>
  <si>
    <t>Omítka stěn vnější z MS silikátová slož. II. ručně</t>
  </si>
  <si>
    <t>622421147R00</t>
  </si>
  <si>
    <t>Omítka vnější stěn, MVC, štuková, složitost 6</t>
  </si>
  <si>
    <t>941941041R00</t>
  </si>
  <si>
    <t>Montáž lešení leh.řad.s podlahami,š.1,2 m, H 10 m</t>
  </si>
  <si>
    <t>941941841R00</t>
  </si>
  <si>
    <t>Demontáž lešení leh.řad.s podlahami,š.1,2 m,H 10 m</t>
  </si>
  <si>
    <t>941941191R00</t>
  </si>
  <si>
    <t>Příplatek za každý měsíc použití lešení k pol.1031</t>
  </si>
  <si>
    <t>998011002R00</t>
  </si>
  <si>
    <t>Přesun hmot pro budovy zděné výšky do 12 m</t>
  </si>
  <si>
    <t>t</t>
  </si>
  <si>
    <t>764411126R00</t>
  </si>
  <si>
    <t>Oplechování parapetů z tažených Al profilů, š.300</t>
  </si>
  <si>
    <t>m</t>
  </si>
  <si>
    <t>764411157R00</t>
  </si>
  <si>
    <t>Boční krytky, AL, pro šířku parapetu 260-360 mm</t>
  </si>
  <si>
    <t>pár</t>
  </si>
  <si>
    <t>764421250R00</t>
  </si>
  <si>
    <t>Oplechování říms z Pz plechu, rš 330 mm</t>
  </si>
  <si>
    <t>764454203R00</t>
  </si>
  <si>
    <t>Odpadní trouby z Pz plechu, kruhové, D 120 mm</t>
  </si>
  <si>
    <t/>
  </si>
  <si>
    <t>SUM</t>
  </si>
  <si>
    <t>Poznámky uchazeče k zadání</t>
  </si>
  <si>
    <t>POPUZIV</t>
  </si>
  <si>
    <t>END</t>
  </si>
  <si>
    <t xml:space="preserve">Obecní dům Višňové - oprava fasády </t>
  </si>
  <si>
    <t xml:space="preserve">Obecní dům Višňové oprava fasády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</si>
</sst>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3"/>
      <c r="B2" s="70" t="s">
        <v>40</v>
      </c>
      <c r="C2" s="71"/>
      <c r="D2" s="184" t="s">
        <v>133</v>
      </c>
      <c r="E2" s="185"/>
      <c r="F2" s="185"/>
      <c r="G2" s="185"/>
      <c r="H2" s="185"/>
      <c r="I2" s="185"/>
      <c r="J2" s="186"/>
      <c r="O2" s="1"/>
    </row>
    <row r="3" spans="1:15" ht="23.25" hidden="1" customHeight="1" x14ac:dyDescent="0.2">
      <c r="A3" s="3"/>
      <c r="B3" s="72" t="s">
        <v>43</v>
      </c>
      <c r="C3" s="73"/>
      <c r="D3" s="206"/>
      <c r="E3" s="207"/>
      <c r="F3" s="207"/>
      <c r="G3" s="207"/>
      <c r="H3" s="207"/>
      <c r="I3" s="207"/>
      <c r="J3" s="208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2"/>
      <c r="E11" s="202"/>
      <c r="F11" s="202"/>
      <c r="G11" s="20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22"/>
      <c r="E13" s="222"/>
      <c r="F13" s="222"/>
      <c r="G13" s="222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0"/>
      <c r="F15" s="190"/>
      <c r="G15" s="219"/>
      <c r="H15" s="219"/>
      <c r="I15" s="219" t="s">
        <v>28</v>
      </c>
      <c r="J15" s="220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7"/>
      <c r="F16" s="188"/>
      <c r="G16" s="187"/>
      <c r="H16" s="188"/>
      <c r="I16" s="187">
        <f>SUMIF(F47:F51,A16,I47:I51)+SUMIF(F47:F51,"PSU",I47:I51)</f>
        <v>0</v>
      </c>
      <c r="J16" s="189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7"/>
      <c r="F17" s="188"/>
      <c r="G17" s="187"/>
      <c r="H17" s="188"/>
      <c r="I17" s="187">
        <f>SUMIF(F47:F51,A17,I47:I51)</f>
        <v>0</v>
      </c>
      <c r="J17" s="189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7"/>
      <c r="F18" s="188"/>
      <c r="G18" s="187"/>
      <c r="H18" s="188"/>
      <c r="I18" s="187">
        <f>SUMIF(F47:F51,A18,I47:I51)</f>
        <v>0</v>
      </c>
      <c r="J18" s="189"/>
    </row>
    <row r="19" spans="1:10" ht="23.25" customHeight="1" x14ac:dyDescent="0.2">
      <c r="A19" s="128" t="s">
        <v>61</v>
      </c>
      <c r="B19" s="129" t="s">
        <v>26</v>
      </c>
      <c r="C19" s="47"/>
      <c r="D19" s="48"/>
      <c r="E19" s="187"/>
      <c r="F19" s="188"/>
      <c r="G19" s="187"/>
      <c r="H19" s="188"/>
      <c r="I19" s="187">
        <f>SUMIF(F47:F51,A19,I47:I51)</f>
        <v>0</v>
      </c>
      <c r="J19" s="189"/>
    </row>
    <row r="20" spans="1:10" ht="23.25" customHeight="1" x14ac:dyDescent="0.2">
      <c r="A20" s="128" t="s">
        <v>62</v>
      </c>
      <c r="B20" s="129" t="s">
        <v>27</v>
      </c>
      <c r="C20" s="47"/>
      <c r="D20" s="48"/>
      <c r="E20" s="187"/>
      <c r="F20" s="188"/>
      <c r="G20" s="187"/>
      <c r="H20" s="188"/>
      <c r="I20" s="187">
        <f>SUMIF(F47:F51,A20,I47:I51)</f>
        <v>0</v>
      </c>
      <c r="J20" s="189"/>
    </row>
    <row r="21" spans="1:10" ht="23.25" customHeight="1" x14ac:dyDescent="0.2">
      <c r="A21" s="3"/>
      <c r="B21" s="63" t="s">
        <v>28</v>
      </c>
      <c r="C21" s="64"/>
      <c r="D21" s="65"/>
      <c r="E21" s="200"/>
      <c r="F21" s="201"/>
      <c r="G21" s="200"/>
      <c r="H21" s="201"/>
      <c r="I21" s="200">
        <f>SUM(I16:J20)</f>
        <v>0</v>
      </c>
      <c r="J21" s="20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198">
        <f>ZakladDPHSniVypocet</f>
        <v>0</v>
      </c>
      <c r="H23" s="199"/>
      <c r="I23" s="199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03">
        <f>ZakladDPHSni*SazbaDPH1/100</f>
        <v>0</v>
      </c>
      <c r="H24" s="204"/>
      <c r="I24" s="20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8">
        <f>ZakladDPHZaklVypocet</f>
        <v>0</v>
      </c>
      <c r="H25" s="199"/>
      <c r="I25" s="199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4">
        <f>ZakladDPHZakl*SazbaDPH2/100</f>
        <v>0</v>
      </c>
      <c r="H26" s="195"/>
      <c r="I26" s="195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6">
        <f>0</f>
        <v>0</v>
      </c>
      <c r="H27" s="196"/>
      <c r="I27" s="196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18">
        <f>ZakladDPHSniVypocet+ZakladDPHZaklVypocet</f>
        <v>0</v>
      </c>
      <c r="H28" s="218"/>
      <c r="I28" s="218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7">
        <f>ZakladDPHSni+DPHSni+ZakladDPHZakl+DPHZakl+Zaokrouhleni</f>
        <v>0</v>
      </c>
      <c r="H29" s="197"/>
      <c r="I29" s="197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45398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3"/>
      <c r="E34" s="183"/>
      <c r="G34" s="183"/>
      <c r="H34" s="183"/>
      <c r="I34" s="183"/>
      <c r="J34" s="31"/>
    </row>
    <row r="35" spans="1:10" ht="12.75" customHeight="1" x14ac:dyDescent="0.2">
      <c r="A35" s="3"/>
      <c r="B35" s="3"/>
      <c r="D35" s="223" t="s">
        <v>2</v>
      </c>
      <c r="E35" s="22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46</v>
      </c>
      <c r="C39" s="209" t="s">
        <v>45</v>
      </c>
      <c r="D39" s="210"/>
      <c r="E39" s="210"/>
      <c r="F39" s="96">
        <f>'Rozpočet Pol'!AC30</f>
        <v>0</v>
      </c>
      <c r="G39" s="97">
        <f>'Rozpočet Pol'!AD30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11" t="s">
        <v>47</v>
      </c>
      <c r="C40" s="212"/>
      <c r="D40" s="212"/>
      <c r="E40" s="213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49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50</v>
      </c>
      <c r="G46" s="117"/>
      <c r="H46" s="117"/>
      <c r="I46" s="214" t="s">
        <v>28</v>
      </c>
      <c r="J46" s="214"/>
    </row>
    <row r="47" spans="1:10" ht="25.5" customHeight="1" x14ac:dyDescent="0.2">
      <c r="A47" s="110"/>
      <c r="B47" s="118" t="s">
        <v>51</v>
      </c>
      <c r="C47" s="216" t="s">
        <v>52</v>
      </c>
      <c r="D47" s="217"/>
      <c r="E47" s="217"/>
      <c r="F47" s="120" t="s">
        <v>23</v>
      </c>
      <c r="G47" s="121"/>
      <c r="H47" s="121"/>
      <c r="I47" s="215">
        <f>'Rozpočet Pol'!G8</f>
        <v>0</v>
      </c>
      <c r="J47" s="215"/>
    </row>
    <row r="48" spans="1:10" ht="25.5" customHeight="1" x14ac:dyDescent="0.2">
      <c r="A48" s="110"/>
      <c r="B48" s="112" t="s">
        <v>53</v>
      </c>
      <c r="C48" s="229" t="s">
        <v>54</v>
      </c>
      <c r="D48" s="230"/>
      <c r="E48" s="230"/>
      <c r="F48" s="122" t="s">
        <v>23</v>
      </c>
      <c r="G48" s="123"/>
      <c r="H48" s="123"/>
      <c r="I48" s="228">
        <f>'Rozpočet Pol'!G10</f>
        <v>0</v>
      </c>
      <c r="J48" s="228"/>
    </row>
    <row r="49" spans="1:10" ht="25.5" customHeight="1" x14ac:dyDescent="0.2">
      <c r="A49" s="110"/>
      <c r="B49" s="112" t="s">
        <v>55</v>
      </c>
      <c r="C49" s="229" t="s">
        <v>56</v>
      </c>
      <c r="D49" s="230"/>
      <c r="E49" s="230"/>
      <c r="F49" s="122" t="s">
        <v>23</v>
      </c>
      <c r="G49" s="123"/>
      <c r="H49" s="123"/>
      <c r="I49" s="228">
        <f>'Rozpočet Pol'!G18</f>
        <v>0</v>
      </c>
      <c r="J49" s="228"/>
    </row>
    <row r="50" spans="1:10" ht="25.5" customHeight="1" x14ac:dyDescent="0.2">
      <c r="A50" s="110"/>
      <c r="B50" s="112" t="s">
        <v>57</v>
      </c>
      <c r="C50" s="229" t="s">
        <v>58</v>
      </c>
      <c r="D50" s="230"/>
      <c r="E50" s="230"/>
      <c r="F50" s="122" t="s">
        <v>23</v>
      </c>
      <c r="G50" s="123"/>
      <c r="H50" s="123"/>
      <c r="I50" s="228">
        <f>'Rozpočet Pol'!G22</f>
        <v>0</v>
      </c>
      <c r="J50" s="228"/>
    </row>
    <row r="51" spans="1:10" ht="25.5" customHeight="1" x14ac:dyDescent="0.2">
      <c r="A51" s="110"/>
      <c r="B51" s="119" t="s">
        <v>59</v>
      </c>
      <c r="C51" s="225" t="s">
        <v>60</v>
      </c>
      <c r="D51" s="226"/>
      <c r="E51" s="226"/>
      <c r="F51" s="124" t="s">
        <v>24</v>
      </c>
      <c r="G51" s="125"/>
      <c r="H51" s="125"/>
      <c r="I51" s="224">
        <f>'Rozpočet Pol'!G24</f>
        <v>0</v>
      </c>
      <c r="J51" s="224"/>
    </row>
    <row r="52" spans="1:10" ht="25.5" customHeight="1" x14ac:dyDescent="0.2">
      <c r="A52" s="111"/>
      <c r="B52" s="115" t="s">
        <v>1</v>
      </c>
      <c r="C52" s="115"/>
      <c r="D52" s="116"/>
      <c r="E52" s="116"/>
      <c r="F52" s="126"/>
      <c r="G52" s="127"/>
      <c r="H52" s="127"/>
      <c r="I52" s="227">
        <f>SUM(I47:I51)</f>
        <v>0</v>
      </c>
      <c r="J52" s="227"/>
    </row>
    <row r="53" spans="1:10" x14ac:dyDescent="0.2">
      <c r="F53" s="84"/>
      <c r="G53" s="84"/>
      <c r="H53" s="84"/>
      <c r="I53" s="84"/>
      <c r="J53" s="84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8" t="s">
        <v>41</v>
      </c>
      <c r="B2" s="67"/>
      <c r="C2" s="233"/>
      <c r="D2" s="233"/>
      <c r="E2" s="233"/>
      <c r="F2" s="233"/>
      <c r="G2" s="234"/>
    </row>
    <row r="3" spans="1:7" ht="24.95" hidden="1" customHeight="1" x14ac:dyDescent="0.2">
      <c r="A3" s="68" t="s">
        <v>7</v>
      </c>
      <c r="B3" s="67"/>
      <c r="C3" s="233"/>
      <c r="D3" s="233"/>
      <c r="E3" s="233"/>
      <c r="F3" s="233"/>
      <c r="G3" s="234"/>
    </row>
    <row r="4" spans="1:7" ht="24.95" hidden="1" customHeight="1" x14ac:dyDescent="0.2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0"/>
  <sheetViews>
    <sheetView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64</v>
      </c>
    </row>
    <row r="2" spans="1:60" ht="24.95" customHeight="1" x14ac:dyDescent="0.2">
      <c r="A2" s="132" t="s">
        <v>63</v>
      </c>
      <c r="B2" s="130"/>
      <c r="C2" s="248" t="s">
        <v>132</v>
      </c>
      <c r="D2" s="249"/>
      <c r="E2" s="249"/>
      <c r="F2" s="249"/>
      <c r="G2" s="250"/>
      <c r="AE2" t="s">
        <v>65</v>
      </c>
    </row>
    <row r="3" spans="1:60" ht="24.95" hidden="1" customHeight="1" x14ac:dyDescent="0.2">
      <c r="A3" s="133" t="s">
        <v>7</v>
      </c>
      <c r="B3" s="131"/>
      <c r="C3" s="251"/>
      <c r="D3" s="252"/>
      <c r="E3" s="252"/>
      <c r="F3" s="252"/>
      <c r="G3" s="253"/>
      <c r="AE3" t="s">
        <v>66</v>
      </c>
    </row>
    <row r="4" spans="1:60" ht="24.95" hidden="1" customHeight="1" x14ac:dyDescent="0.2">
      <c r="A4" s="133" t="s">
        <v>8</v>
      </c>
      <c r="B4" s="131"/>
      <c r="C4" s="251"/>
      <c r="D4" s="252"/>
      <c r="E4" s="252"/>
      <c r="F4" s="252"/>
      <c r="G4" s="253"/>
      <c r="AE4" t="s">
        <v>67</v>
      </c>
    </row>
    <row r="5" spans="1:60" hidden="1" x14ac:dyDescent="0.2">
      <c r="A5" s="134" t="s">
        <v>68</v>
      </c>
      <c r="B5" s="135"/>
      <c r="C5" s="135"/>
      <c r="D5" s="136"/>
      <c r="E5" s="136"/>
      <c r="F5" s="136"/>
      <c r="G5" s="137"/>
      <c r="AE5" t="s">
        <v>69</v>
      </c>
    </row>
    <row r="7" spans="1:60" ht="38.25" x14ac:dyDescent="0.2">
      <c r="A7" s="142" t="s">
        <v>70</v>
      </c>
      <c r="B7" s="143" t="s">
        <v>71</v>
      </c>
      <c r="C7" s="143" t="s">
        <v>72</v>
      </c>
      <c r="D7" s="142" t="s">
        <v>73</v>
      </c>
      <c r="E7" s="142" t="s">
        <v>74</v>
      </c>
      <c r="F7" s="138" t="s">
        <v>75</v>
      </c>
      <c r="G7" s="157" t="s">
        <v>28</v>
      </c>
      <c r="H7" s="158" t="s">
        <v>29</v>
      </c>
      <c r="I7" s="158" t="s">
        <v>76</v>
      </c>
      <c r="J7" s="158" t="s">
        <v>30</v>
      </c>
      <c r="K7" s="158" t="s">
        <v>77</v>
      </c>
      <c r="L7" s="158" t="s">
        <v>78</v>
      </c>
      <c r="M7" s="158" t="s">
        <v>79</v>
      </c>
      <c r="N7" s="158" t="s">
        <v>80</v>
      </c>
      <c r="O7" s="158" t="s">
        <v>81</v>
      </c>
      <c r="P7" s="158" t="s">
        <v>82</v>
      </c>
      <c r="Q7" s="158" t="s">
        <v>83</v>
      </c>
      <c r="R7" s="158" t="s">
        <v>84</v>
      </c>
      <c r="S7" s="158" t="s">
        <v>85</v>
      </c>
      <c r="T7" s="158" t="s">
        <v>86</v>
      </c>
      <c r="U7" s="145" t="s">
        <v>87</v>
      </c>
    </row>
    <row r="8" spans="1:60" x14ac:dyDescent="0.2">
      <c r="A8" s="159" t="s">
        <v>88</v>
      </c>
      <c r="B8" s="160" t="s">
        <v>51</v>
      </c>
      <c r="C8" s="161" t="s">
        <v>52</v>
      </c>
      <c r="D8" s="162"/>
      <c r="E8" s="163"/>
      <c r="F8" s="164"/>
      <c r="G8" s="164">
        <f>SUMIF(AE9:AE9,"&lt;&gt;NOR",G9:G9)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44"/>
      <c r="O8" s="144">
        <f>SUM(O9:O9)</f>
        <v>1.736E-2</v>
      </c>
      <c r="P8" s="144"/>
      <c r="Q8" s="144">
        <f>SUM(Q9:Q9)</f>
        <v>0</v>
      </c>
      <c r="R8" s="144"/>
      <c r="S8" s="144"/>
      <c r="T8" s="159"/>
      <c r="U8" s="144">
        <f>SUM(U9:U9)</f>
        <v>24.3</v>
      </c>
      <c r="AE8" t="s">
        <v>89</v>
      </c>
    </row>
    <row r="9" spans="1:60" outlineLevel="1" x14ac:dyDescent="0.2">
      <c r="A9" s="140">
        <v>1</v>
      </c>
      <c r="B9" s="140" t="s">
        <v>90</v>
      </c>
      <c r="C9" s="176" t="s">
        <v>91</v>
      </c>
      <c r="D9" s="146" t="s">
        <v>92</v>
      </c>
      <c r="E9" s="152">
        <v>347.2</v>
      </c>
      <c r="F9" s="154">
        <f>H9+J9</f>
        <v>0</v>
      </c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7">
        <v>5.0000000000000002E-5</v>
      </c>
      <c r="O9" s="147">
        <f>ROUND(E9*N9,5)</f>
        <v>1.736E-2</v>
      </c>
      <c r="P9" s="147">
        <v>0</v>
      </c>
      <c r="Q9" s="147">
        <f>ROUND(E9*P9,5)</f>
        <v>0</v>
      </c>
      <c r="R9" s="147"/>
      <c r="S9" s="147"/>
      <c r="T9" s="148">
        <v>7.0000000000000007E-2</v>
      </c>
      <c r="U9" s="147">
        <f>ROUND(E9*T9,2)</f>
        <v>24.3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93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x14ac:dyDescent="0.2">
      <c r="A10" s="141" t="s">
        <v>88</v>
      </c>
      <c r="B10" s="141" t="s">
        <v>53</v>
      </c>
      <c r="C10" s="177" t="s">
        <v>54</v>
      </c>
      <c r="D10" s="149"/>
      <c r="E10" s="153"/>
      <c r="F10" s="156"/>
      <c r="G10" s="156">
        <f>SUMIF(AE11:AE17,"&lt;&gt;NOR",G11:G17)</f>
        <v>0</v>
      </c>
      <c r="H10" s="156"/>
      <c r="I10" s="156">
        <f>SUM(I11:I17)</f>
        <v>0</v>
      </c>
      <c r="J10" s="156"/>
      <c r="K10" s="156">
        <f>SUM(K11:K17)</f>
        <v>0</v>
      </c>
      <c r="L10" s="156"/>
      <c r="M10" s="156">
        <f>SUM(M11:M17)</f>
        <v>0</v>
      </c>
      <c r="N10" s="150"/>
      <c r="O10" s="150">
        <f>SUM(O11:O17)</f>
        <v>6.3309299999999995</v>
      </c>
      <c r="P10" s="150"/>
      <c r="Q10" s="150">
        <f>SUM(Q11:Q17)</f>
        <v>0</v>
      </c>
      <c r="R10" s="150"/>
      <c r="S10" s="150"/>
      <c r="T10" s="151"/>
      <c r="U10" s="150">
        <f>SUM(U11:U17)</f>
        <v>551.34</v>
      </c>
      <c r="AE10" t="s">
        <v>89</v>
      </c>
    </row>
    <row r="11" spans="1:60" ht="22.5" outlineLevel="1" x14ac:dyDescent="0.2">
      <c r="A11" s="140">
        <v>2</v>
      </c>
      <c r="B11" s="140" t="s">
        <v>94</v>
      </c>
      <c r="C11" s="176" t="s">
        <v>95</v>
      </c>
      <c r="D11" s="146" t="s">
        <v>92</v>
      </c>
      <c r="E11" s="152">
        <v>276</v>
      </c>
      <c r="F11" s="154">
        <f t="shared" ref="F11:F17" si="0">H11+J11</f>
        <v>0</v>
      </c>
      <c r="G11" s="155">
        <f t="shared" ref="G11:G17" si="1">ROUND(E11*F11,2)</f>
        <v>0</v>
      </c>
      <c r="H11" s="155"/>
      <c r="I11" s="155">
        <f t="shared" ref="I11:I17" si="2">ROUND(E11*H11,2)</f>
        <v>0</v>
      </c>
      <c r="J11" s="155"/>
      <c r="K11" s="155">
        <f t="shared" ref="K11:K17" si="3">ROUND(E11*J11,2)</f>
        <v>0</v>
      </c>
      <c r="L11" s="155">
        <v>21</v>
      </c>
      <c r="M11" s="155">
        <f t="shared" ref="M11:M17" si="4">G11*(1+L11/100)</f>
        <v>0</v>
      </c>
      <c r="N11" s="147">
        <v>1.3089999999999999E-2</v>
      </c>
      <c r="O11" s="147">
        <f t="shared" ref="O11:O17" si="5">ROUND(E11*N11,5)</f>
        <v>3.6128399999999998</v>
      </c>
      <c r="P11" s="147">
        <v>0</v>
      </c>
      <c r="Q11" s="147">
        <f t="shared" ref="Q11:Q17" si="6">ROUND(E11*P11,5)</f>
        <v>0</v>
      </c>
      <c r="R11" s="147"/>
      <c r="S11" s="147"/>
      <c r="T11" s="148">
        <v>1.2558</v>
      </c>
      <c r="U11" s="147">
        <f t="shared" ref="U11:U17" si="7">ROUND(E11*T11,2)</f>
        <v>346.6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93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3</v>
      </c>
      <c r="B12" s="140" t="s">
        <v>96</v>
      </c>
      <c r="C12" s="176" t="s">
        <v>97</v>
      </c>
      <c r="D12" s="146" t="s">
        <v>92</v>
      </c>
      <c r="E12" s="152">
        <v>71</v>
      </c>
      <c r="F12" s="154">
        <f t="shared" si="0"/>
        <v>0</v>
      </c>
      <c r="G12" s="155">
        <f t="shared" si="1"/>
        <v>0</v>
      </c>
      <c r="H12" s="155"/>
      <c r="I12" s="155">
        <f t="shared" si="2"/>
        <v>0</v>
      </c>
      <c r="J12" s="155"/>
      <c r="K12" s="155">
        <f t="shared" si="3"/>
        <v>0</v>
      </c>
      <c r="L12" s="155">
        <v>21</v>
      </c>
      <c r="M12" s="155">
        <f t="shared" si="4"/>
        <v>0</v>
      </c>
      <c r="N12" s="147">
        <v>4.0000000000000003E-5</v>
      </c>
      <c r="O12" s="147">
        <f t="shared" si="5"/>
        <v>2.8400000000000001E-3</v>
      </c>
      <c r="P12" s="147">
        <v>0</v>
      </c>
      <c r="Q12" s="147">
        <f t="shared" si="6"/>
        <v>0</v>
      </c>
      <c r="R12" s="147"/>
      <c r="S12" s="147"/>
      <c r="T12" s="148">
        <v>7.8E-2</v>
      </c>
      <c r="U12" s="147">
        <f t="shared" si="7"/>
        <v>5.54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4</v>
      </c>
      <c r="B13" s="140" t="s">
        <v>98</v>
      </c>
      <c r="C13" s="176" t="s">
        <v>99</v>
      </c>
      <c r="D13" s="146" t="s">
        <v>92</v>
      </c>
      <c r="E13" s="152">
        <v>306</v>
      </c>
      <c r="F13" s="154">
        <f t="shared" si="0"/>
        <v>0</v>
      </c>
      <c r="G13" s="155">
        <f t="shared" si="1"/>
        <v>0</v>
      </c>
      <c r="H13" s="155"/>
      <c r="I13" s="155">
        <f t="shared" si="2"/>
        <v>0</v>
      </c>
      <c r="J13" s="155"/>
      <c r="K13" s="155">
        <f t="shared" si="3"/>
        <v>0</v>
      </c>
      <c r="L13" s="155">
        <v>21</v>
      </c>
      <c r="M13" s="155">
        <f t="shared" si="4"/>
        <v>0</v>
      </c>
      <c r="N13" s="147">
        <v>2.0000000000000002E-5</v>
      </c>
      <c r="O13" s="147">
        <f t="shared" si="5"/>
        <v>6.1199999999999996E-3</v>
      </c>
      <c r="P13" s="147">
        <v>0</v>
      </c>
      <c r="Q13" s="147">
        <f t="shared" si="6"/>
        <v>0</v>
      </c>
      <c r="R13" s="147"/>
      <c r="S13" s="147"/>
      <c r="T13" s="148">
        <v>0.11</v>
      </c>
      <c r="U13" s="147">
        <f t="shared" si="7"/>
        <v>33.659999999999997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ht="22.5" outlineLevel="1" x14ac:dyDescent="0.2">
      <c r="A14" s="140">
        <v>5</v>
      </c>
      <c r="B14" s="140" t="s">
        <v>100</v>
      </c>
      <c r="C14" s="176" t="s">
        <v>101</v>
      </c>
      <c r="D14" s="146" t="s">
        <v>92</v>
      </c>
      <c r="E14" s="152">
        <v>31.2</v>
      </c>
      <c r="F14" s="154">
        <f t="shared" si="0"/>
        <v>0</v>
      </c>
      <c r="G14" s="155">
        <f t="shared" si="1"/>
        <v>0</v>
      </c>
      <c r="H14" s="155"/>
      <c r="I14" s="155">
        <f t="shared" si="2"/>
        <v>0</v>
      </c>
      <c r="J14" s="155"/>
      <c r="K14" s="155">
        <f t="shared" si="3"/>
        <v>0</v>
      </c>
      <c r="L14" s="155">
        <v>21</v>
      </c>
      <c r="M14" s="155">
        <f t="shared" si="4"/>
        <v>0</v>
      </c>
      <c r="N14" s="147">
        <v>1.1690000000000001E-2</v>
      </c>
      <c r="O14" s="147">
        <f t="shared" si="5"/>
        <v>0.36473</v>
      </c>
      <c r="P14" s="147">
        <v>0</v>
      </c>
      <c r="Q14" s="147">
        <f t="shared" si="6"/>
        <v>0</v>
      </c>
      <c r="R14" s="147"/>
      <c r="S14" s="147"/>
      <c r="T14" s="148">
        <v>2.19</v>
      </c>
      <c r="U14" s="147">
        <f t="shared" si="7"/>
        <v>68.33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22.5" outlineLevel="1" x14ac:dyDescent="0.2">
      <c r="A15" s="140">
        <v>6</v>
      </c>
      <c r="B15" s="140" t="s">
        <v>102</v>
      </c>
      <c r="C15" s="176" t="s">
        <v>103</v>
      </c>
      <c r="D15" s="146" t="s">
        <v>92</v>
      </c>
      <c r="E15" s="152">
        <v>30</v>
      </c>
      <c r="F15" s="154">
        <f t="shared" si="0"/>
        <v>0</v>
      </c>
      <c r="G15" s="155">
        <f t="shared" si="1"/>
        <v>0</v>
      </c>
      <c r="H15" s="155"/>
      <c r="I15" s="155">
        <f t="shared" si="2"/>
        <v>0</v>
      </c>
      <c r="J15" s="155"/>
      <c r="K15" s="155">
        <f t="shared" si="3"/>
        <v>0</v>
      </c>
      <c r="L15" s="155">
        <v>21</v>
      </c>
      <c r="M15" s="155">
        <f t="shared" si="4"/>
        <v>0</v>
      </c>
      <c r="N15" s="147">
        <v>1.602E-2</v>
      </c>
      <c r="O15" s="147">
        <f t="shared" si="5"/>
        <v>0.48060000000000003</v>
      </c>
      <c r="P15" s="147">
        <v>0</v>
      </c>
      <c r="Q15" s="147">
        <f t="shared" si="6"/>
        <v>0</v>
      </c>
      <c r="R15" s="147"/>
      <c r="S15" s="147"/>
      <c r="T15" s="148">
        <v>1.2558</v>
      </c>
      <c r="U15" s="147">
        <f t="shared" si="7"/>
        <v>37.67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93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>
        <v>7</v>
      </c>
      <c r="B16" s="140" t="s">
        <v>104</v>
      </c>
      <c r="C16" s="176" t="s">
        <v>105</v>
      </c>
      <c r="D16" s="146" t="s">
        <v>92</v>
      </c>
      <c r="E16" s="152">
        <v>10</v>
      </c>
      <c r="F16" s="154">
        <f t="shared" si="0"/>
        <v>0</v>
      </c>
      <c r="G16" s="155">
        <f t="shared" si="1"/>
        <v>0</v>
      </c>
      <c r="H16" s="155"/>
      <c r="I16" s="155">
        <f t="shared" si="2"/>
        <v>0</v>
      </c>
      <c r="J16" s="155"/>
      <c r="K16" s="155">
        <f t="shared" si="3"/>
        <v>0</v>
      </c>
      <c r="L16" s="155">
        <v>21</v>
      </c>
      <c r="M16" s="155">
        <f t="shared" si="4"/>
        <v>0</v>
      </c>
      <c r="N16" s="147">
        <v>3.5000000000000003E-2</v>
      </c>
      <c r="O16" s="147">
        <f t="shared" si="5"/>
        <v>0.35</v>
      </c>
      <c r="P16" s="147">
        <v>0</v>
      </c>
      <c r="Q16" s="147">
        <f t="shared" si="6"/>
        <v>0</v>
      </c>
      <c r="R16" s="147"/>
      <c r="S16" s="147"/>
      <c r="T16" s="148">
        <v>0.79200999999999999</v>
      </c>
      <c r="U16" s="147">
        <f t="shared" si="7"/>
        <v>7.92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93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8</v>
      </c>
      <c r="B17" s="140" t="s">
        <v>106</v>
      </c>
      <c r="C17" s="176" t="s">
        <v>107</v>
      </c>
      <c r="D17" s="146" t="s">
        <v>92</v>
      </c>
      <c r="E17" s="152">
        <v>20</v>
      </c>
      <c r="F17" s="154">
        <f t="shared" si="0"/>
        <v>0</v>
      </c>
      <c r="G17" s="155">
        <f t="shared" si="1"/>
        <v>0</v>
      </c>
      <c r="H17" s="155"/>
      <c r="I17" s="155">
        <f t="shared" si="2"/>
        <v>0</v>
      </c>
      <c r="J17" s="155"/>
      <c r="K17" s="155">
        <f t="shared" si="3"/>
        <v>0</v>
      </c>
      <c r="L17" s="155">
        <v>21</v>
      </c>
      <c r="M17" s="155">
        <f t="shared" si="4"/>
        <v>0</v>
      </c>
      <c r="N17" s="147">
        <v>7.5689999999999993E-2</v>
      </c>
      <c r="O17" s="147">
        <f t="shared" si="5"/>
        <v>1.5138</v>
      </c>
      <c r="P17" s="147">
        <v>0</v>
      </c>
      <c r="Q17" s="147">
        <f t="shared" si="6"/>
        <v>0</v>
      </c>
      <c r="R17" s="147"/>
      <c r="S17" s="147"/>
      <c r="T17" s="148">
        <v>2.581</v>
      </c>
      <c r="U17" s="147">
        <f t="shared" si="7"/>
        <v>51.62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93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x14ac:dyDescent="0.2">
      <c r="A18" s="141" t="s">
        <v>88</v>
      </c>
      <c r="B18" s="141" t="s">
        <v>55</v>
      </c>
      <c r="C18" s="177" t="s">
        <v>56</v>
      </c>
      <c r="D18" s="149"/>
      <c r="E18" s="153"/>
      <c r="F18" s="156"/>
      <c r="G18" s="156">
        <f>SUMIF(AE19:AE21,"&lt;&gt;NOR",G19:G21)</f>
        <v>0</v>
      </c>
      <c r="H18" s="156"/>
      <c r="I18" s="156">
        <f>SUM(I19:I21)</f>
        <v>0</v>
      </c>
      <c r="J18" s="156"/>
      <c r="K18" s="156">
        <f>SUM(K19:K21)</f>
        <v>0</v>
      </c>
      <c r="L18" s="156"/>
      <c r="M18" s="156">
        <f>SUM(M19:M21)</f>
        <v>0</v>
      </c>
      <c r="N18" s="150"/>
      <c r="O18" s="150">
        <f>SUM(O19:O21)</f>
        <v>7.1151</v>
      </c>
      <c r="P18" s="150"/>
      <c r="Q18" s="150">
        <f>SUM(Q19:Q21)</f>
        <v>0</v>
      </c>
      <c r="R18" s="150"/>
      <c r="S18" s="150"/>
      <c r="T18" s="151"/>
      <c r="U18" s="150">
        <f>SUM(U19:U21)</f>
        <v>102.12</v>
      </c>
      <c r="AE18" t="s">
        <v>89</v>
      </c>
    </row>
    <row r="19" spans="1:60" outlineLevel="1" x14ac:dyDescent="0.2">
      <c r="A19" s="140">
        <v>9</v>
      </c>
      <c r="B19" s="140" t="s">
        <v>108</v>
      </c>
      <c r="C19" s="176" t="s">
        <v>109</v>
      </c>
      <c r="D19" s="146" t="s">
        <v>92</v>
      </c>
      <c r="E19" s="152">
        <v>370</v>
      </c>
      <c r="F19" s="154">
        <f>H19+J19</f>
        <v>0</v>
      </c>
      <c r="G19" s="155">
        <f>ROUND(E19*F19,2)</f>
        <v>0</v>
      </c>
      <c r="H19" s="155"/>
      <c r="I19" s="155">
        <f>ROUND(E19*H19,2)</f>
        <v>0</v>
      </c>
      <c r="J19" s="155"/>
      <c r="K19" s="155">
        <f>ROUND(E19*J19,2)</f>
        <v>0</v>
      </c>
      <c r="L19" s="155">
        <v>21</v>
      </c>
      <c r="M19" s="155">
        <f>G19*(1+L19/100)</f>
        <v>0</v>
      </c>
      <c r="N19" s="147">
        <v>1.8380000000000001E-2</v>
      </c>
      <c r="O19" s="147">
        <f>ROUND(E19*N19,5)</f>
        <v>6.8006000000000002</v>
      </c>
      <c r="P19" s="147">
        <v>0</v>
      </c>
      <c r="Q19" s="147">
        <f>ROUND(E19*P19,5)</f>
        <v>0</v>
      </c>
      <c r="R19" s="147"/>
      <c r="S19" s="147"/>
      <c r="T19" s="148">
        <v>0.14399999999999999</v>
      </c>
      <c r="U19" s="147">
        <f>ROUND(E19*T19,2)</f>
        <v>53.28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93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10</v>
      </c>
      <c r="B20" s="140" t="s">
        <v>110</v>
      </c>
      <c r="C20" s="176" t="s">
        <v>111</v>
      </c>
      <c r="D20" s="146" t="s">
        <v>92</v>
      </c>
      <c r="E20" s="152">
        <v>370</v>
      </c>
      <c r="F20" s="154">
        <f>H20+J20</f>
        <v>0</v>
      </c>
      <c r="G20" s="155">
        <f>ROUND(E20*F20,2)</f>
        <v>0</v>
      </c>
      <c r="H20" s="155"/>
      <c r="I20" s="155">
        <f>ROUND(E20*H20,2)</f>
        <v>0</v>
      </c>
      <c r="J20" s="155"/>
      <c r="K20" s="155">
        <f>ROUND(E20*J20,2)</f>
        <v>0</v>
      </c>
      <c r="L20" s="155">
        <v>21</v>
      </c>
      <c r="M20" s="155">
        <f>G20*(1+L20/100)</f>
        <v>0</v>
      </c>
      <c r="N20" s="147">
        <v>0</v>
      </c>
      <c r="O20" s="147">
        <f>ROUND(E20*N20,5)</f>
        <v>0</v>
      </c>
      <c r="P20" s="147">
        <v>0</v>
      </c>
      <c r="Q20" s="147">
        <f>ROUND(E20*P20,5)</f>
        <v>0</v>
      </c>
      <c r="R20" s="147"/>
      <c r="S20" s="147"/>
      <c r="T20" s="148">
        <v>0.126</v>
      </c>
      <c r="U20" s="147">
        <f>ROUND(E20*T20,2)</f>
        <v>46.62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11</v>
      </c>
      <c r="B21" s="140" t="s">
        <v>112</v>
      </c>
      <c r="C21" s="176" t="s">
        <v>113</v>
      </c>
      <c r="D21" s="146" t="s">
        <v>92</v>
      </c>
      <c r="E21" s="152">
        <v>370</v>
      </c>
      <c r="F21" s="154">
        <f>H21+J21</f>
        <v>0</v>
      </c>
      <c r="G21" s="155">
        <f>ROUND(E21*F21,2)</f>
        <v>0</v>
      </c>
      <c r="H21" s="155"/>
      <c r="I21" s="155">
        <f>ROUND(E21*H21,2)</f>
        <v>0</v>
      </c>
      <c r="J21" s="155"/>
      <c r="K21" s="155">
        <f>ROUND(E21*J21,2)</f>
        <v>0</v>
      </c>
      <c r="L21" s="155">
        <v>21</v>
      </c>
      <c r="M21" s="155">
        <f>G21*(1+L21/100)</f>
        <v>0</v>
      </c>
      <c r="N21" s="147">
        <v>8.4999999999999995E-4</v>
      </c>
      <c r="O21" s="147">
        <f>ROUND(E21*N21,5)</f>
        <v>0.3145</v>
      </c>
      <c r="P21" s="147">
        <v>0</v>
      </c>
      <c r="Q21" s="147">
        <f>ROUND(E21*P21,5)</f>
        <v>0</v>
      </c>
      <c r="R21" s="147"/>
      <c r="S21" s="147"/>
      <c r="T21" s="148">
        <v>6.0000000000000001E-3</v>
      </c>
      <c r="U21" s="147">
        <f>ROUND(E21*T21,2)</f>
        <v>2.2200000000000002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93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x14ac:dyDescent="0.2">
      <c r="A22" s="141" t="s">
        <v>88</v>
      </c>
      <c r="B22" s="141" t="s">
        <v>57</v>
      </c>
      <c r="C22" s="177" t="s">
        <v>58</v>
      </c>
      <c r="D22" s="149"/>
      <c r="E22" s="153"/>
      <c r="F22" s="156"/>
      <c r="G22" s="156">
        <f>SUMIF(AE23:AE23,"&lt;&gt;NOR",G23:G23)</f>
        <v>0</v>
      </c>
      <c r="H22" s="156"/>
      <c r="I22" s="156">
        <f>SUM(I23:I23)</f>
        <v>0</v>
      </c>
      <c r="J22" s="156"/>
      <c r="K22" s="156">
        <f>SUM(K23:K23)</f>
        <v>0</v>
      </c>
      <c r="L22" s="156"/>
      <c r="M22" s="156">
        <f>SUM(M23:M23)</f>
        <v>0</v>
      </c>
      <c r="N22" s="150"/>
      <c r="O22" s="150">
        <f>SUM(O23:O23)</f>
        <v>0</v>
      </c>
      <c r="P22" s="150"/>
      <c r="Q22" s="150">
        <f>SUM(Q23:Q23)</f>
        <v>0</v>
      </c>
      <c r="R22" s="150"/>
      <c r="S22" s="150"/>
      <c r="T22" s="151"/>
      <c r="U22" s="150">
        <f>SUM(U23:U23)</f>
        <v>3.47</v>
      </c>
      <c r="AE22" t="s">
        <v>89</v>
      </c>
    </row>
    <row r="23" spans="1:60" outlineLevel="1" x14ac:dyDescent="0.2">
      <c r="A23" s="140">
        <v>12</v>
      </c>
      <c r="B23" s="140" t="s">
        <v>114</v>
      </c>
      <c r="C23" s="176" t="s">
        <v>115</v>
      </c>
      <c r="D23" s="146" t="s">
        <v>116</v>
      </c>
      <c r="E23" s="152">
        <v>11.29</v>
      </c>
      <c r="F23" s="154">
        <f>H23+J23</f>
        <v>0</v>
      </c>
      <c r="G23" s="155">
        <f>ROUND(E23*F23,2)</f>
        <v>0</v>
      </c>
      <c r="H23" s="155"/>
      <c r="I23" s="155">
        <f>ROUND(E23*H23,2)</f>
        <v>0</v>
      </c>
      <c r="J23" s="155"/>
      <c r="K23" s="155">
        <f>ROUND(E23*J23,2)</f>
        <v>0</v>
      </c>
      <c r="L23" s="155">
        <v>21</v>
      </c>
      <c r="M23" s="155">
        <f>G23*(1+L23/100)</f>
        <v>0</v>
      </c>
      <c r="N23" s="147">
        <v>0</v>
      </c>
      <c r="O23" s="147">
        <f>ROUND(E23*N23,5)</f>
        <v>0</v>
      </c>
      <c r="P23" s="147">
        <v>0</v>
      </c>
      <c r="Q23" s="147">
        <f>ROUND(E23*P23,5)</f>
        <v>0</v>
      </c>
      <c r="R23" s="147"/>
      <c r="S23" s="147"/>
      <c r="T23" s="148">
        <v>0.307</v>
      </c>
      <c r="U23" s="147">
        <f>ROUND(E23*T23,2)</f>
        <v>3.47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93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x14ac:dyDescent="0.2">
      <c r="A24" s="141" t="s">
        <v>88</v>
      </c>
      <c r="B24" s="141" t="s">
        <v>59</v>
      </c>
      <c r="C24" s="177" t="s">
        <v>60</v>
      </c>
      <c r="D24" s="149"/>
      <c r="E24" s="153"/>
      <c r="F24" s="156"/>
      <c r="G24" s="156">
        <f>SUMIF(AE25:AE28,"&lt;&gt;NOR",G25:G28)</f>
        <v>0</v>
      </c>
      <c r="H24" s="156"/>
      <c r="I24" s="156">
        <f>SUM(I25:I28)</f>
        <v>0</v>
      </c>
      <c r="J24" s="156"/>
      <c r="K24" s="156">
        <f>SUM(K25:K28)</f>
        <v>0</v>
      </c>
      <c r="L24" s="156"/>
      <c r="M24" s="156">
        <f>SUM(M25:M28)</f>
        <v>0</v>
      </c>
      <c r="N24" s="150"/>
      <c r="O24" s="150">
        <f>SUM(O25:O28)</f>
        <v>0.21635000000000001</v>
      </c>
      <c r="P24" s="150"/>
      <c r="Q24" s="150">
        <f>SUM(Q25:Q28)</f>
        <v>0</v>
      </c>
      <c r="R24" s="150"/>
      <c r="S24" s="150"/>
      <c r="T24" s="151"/>
      <c r="U24" s="150">
        <f>SUM(U25:U28)</f>
        <v>30.65</v>
      </c>
      <c r="AE24" t="s">
        <v>89</v>
      </c>
    </row>
    <row r="25" spans="1:60" outlineLevel="1" x14ac:dyDescent="0.2">
      <c r="A25" s="140">
        <v>13</v>
      </c>
      <c r="B25" s="140" t="s">
        <v>117</v>
      </c>
      <c r="C25" s="176" t="s">
        <v>118</v>
      </c>
      <c r="D25" s="146" t="s">
        <v>119</v>
      </c>
      <c r="E25" s="152">
        <v>39</v>
      </c>
      <c r="F25" s="154">
        <f>H25+J25</f>
        <v>0</v>
      </c>
      <c r="G25" s="155">
        <f>ROUND(E25*F25,2)</f>
        <v>0</v>
      </c>
      <c r="H25" s="155"/>
      <c r="I25" s="155">
        <f>ROUND(E25*H25,2)</f>
        <v>0</v>
      </c>
      <c r="J25" s="155"/>
      <c r="K25" s="155">
        <f>ROUND(E25*J25,2)</f>
        <v>0</v>
      </c>
      <c r="L25" s="155">
        <v>21</v>
      </c>
      <c r="M25" s="155">
        <f>G25*(1+L25/100)</f>
        <v>0</v>
      </c>
      <c r="N25" s="147">
        <v>3.0200000000000001E-3</v>
      </c>
      <c r="O25" s="147">
        <f>ROUND(E25*N25,5)</f>
        <v>0.11778</v>
      </c>
      <c r="P25" s="147">
        <v>0</v>
      </c>
      <c r="Q25" s="147">
        <f>ROUND(E25*P25,5)</f>
        <v>0</v>
      </c>
      <c r="R25" s="147"/>
      <c r="S25" s="147"/>
      <c r="T25" s="148">
        <v>0.28699999999999998</v>
      </c>
      <c r="U25" s="147">
        <f>ROUND(E25*T25,2)</f>
        <v>11.19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93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>
        <v>14</v>
      </c>
      <c r="B26" s="140" t="s">
        <v>120</v>
      </c>
      <c r="C26" s="176" t="s">
        <v>121</v>
      </c>
      <c r="D26" s="146" t="s">
        <v>122</v>
      </c>
      <c r="E26" s="152">
        <v>26</v>
      </c>
      <c r="F26" s="154">
        <f>H26+J26</f>
        <v>0</v>
      </c>
      <c r="G26" s="155">
        <f>ROUND(E26*F26,2)</f>
        <v>0</v>
      </c>
      <c r="H26" s="155"/>
      <c r="I26" s="155">
        <f>ROUND(E26*H26,2)</f>
        <v>0</v>
      </c>
      <c r="J26" s="155"/>
      <c r="K26" s="155">
        <f>ROUND(E26*J26,2)</f>
        <v>0</v>
      </c>
      <c r="L26" s="155">
        <v>21</v>
      </c>
      <c r="M26" s="155">
        <f>G26*(1+L26/100)</f>
        <v>0</v>
      </c>
      <c r="N26" s="147">
        <v>0</v>
      </c>
      <c r="O26" s="147">
        <f>ROUND(E26*N26,5)</f>
        <v>0</v>
      </c>
      <c r="P26" s="147">
        <v>0</v>
      </c>
      <c r="Q26" s="147">
        <f>ROUND(E26*P26,5)</f>
        <v>0</v>
      </c>
      <c r="R26" s="147"/>
      <c r="S26" s="147"/>
      <c r="T26" s="148">
        <v>0.02</v>
      </c>
      <c r="U26" s="147">
        <f>ROUND(E26*T26,2)</f>
        <v>0.52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>
        <v>15</v>
      </c>
      <c r="B27" s="140" t="s">
        <v>123</v>
      </c>
      <c r="C27" s="176" t="s">
        <v>124</v>
      </c>
      <c r="D27" s="146" t="s">
        <v>119</v>
      </c>
      <c r="E27" s="152">
        <v>8.5</v>
      </c>
      <c r="F27" s="154">
        <f>H27+J27</f>
        <v>0</v>
      </c>
      <c r="G27" s="155">
        <f>ROUND(E27*F27,2)</f>
        <v>0</v>
      </c>
      <c r="H27" s="155"/>
      <c r="I27" s="155">
        <f>ROUND(E27*H27,2)</f>
        <v>0</v>
      </c>
      <c r="J27" s="155"/>
      <c r="K27" s="155">
        <f>ROUND(E27*J27,2)</f>
        <v>0</v>
      </c>
      <c r="L27" s="155">
        <v>21</v>
      </c>
      <c r="M27" s="155">
        <f>G27*(1+L27/100)</f>
        <v>0</v>
      </c>
      <c r="N27" s="147">
        <v>3.3899999999999998E-3</v>
      </c>
      <c r="O27" s="147">
        <f>ROUND(E27*N27,5)</f>
        <v>2.8819999999999998E-2</v>
      </c>
      <c r="P27" s="147">
        <v>0</v>
      </c>
      <c r="Q27" s="147">
        <f>ROUND(E27*P27,5)</f>
        <v>0</v>
      </c>
      <c r="R27" s="147"/>
      <c r="S27" s="147"/>
      <c r="T27" s="148">
        <v>0.65469999999999995</v>
      </c>
      <c r="U27" s="147">
        <f>ROUND(E27*T27,2)</f>
        <v>5.56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93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65">
        <v>16</v>
      </c>
      <c r="B28" s="165" t="s">
        <v>125</v>
      </c>
      <c r="C28" s="178" t="s">
        <v>126</v>
      </c>
      <c r="D28" s="166" t="s">
        <v>119</v>
      </c>
      <c r="E28" s="167">
        <v>22.5</v>
      </c>
      <c r="F28" s="168">
        <f>H28+J28</f>
        <v>0</v>
      </c>
      <c r="G28" s="169">
        <f>ROUND(E28*F28,2)</f>
        <v>0</v>
      </c>
      <c r="H28" s="169"/>
      <c r="I28" s="169">
        <f>ROUND(E28*H28,2)</f>
        <v>0</v>
      </c>
      <c r="J28" s="169"/>
      <c r="K28" s="169">
        <f>ROUND(E28*J28,2)</f>
        <v>0</v>
      </c>
      <c r="L28" s="169">
        <v>21</v>
      </c>
      <c r="M28" s="169">
        <f>G28*(1+L28/100)</f>
        <v>0</v>
      </c>
      <c r="N28" s="170">
        <v>3.0999999999999999E-3</v>
      </c>
      <c r="O28" s="170">
        <f>ROUND(E28*N28,5)</f>
        <v>6.9750000000000006E-2</v>
      </c>
      <c r="P28" s="170">
        <v>0</v>
      </c>
      <c r="Q28" s="170">
        <f>ROUND(E28*P28,5)</f>
        <v>0</v>
      </c>
      <c r="R28" s="170"/>
      <c r="S28" s="170"/>
      <c r="T28" s="171">
        <v>0.5948</v>
      </c>
      <c r="U28" s="170">
        <f>ROUND(E28*T28,2)</f>
        <v>13.38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93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x14ac:dyDescent="0.2">
      <c r="A29" s="4"/>
      <c r="B29" s="5" t="s">
        <v>127</v>
      </c>
      <c r="C29" s="179" t="s">
        <v>127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AC29">
        <v>15</v>
      </c>
      <c r="AD29">
        <v>21</v>
      </c>
    </row>
    <row r="30" spans="1:60" x14ac:dyDescent="0.2">
      <c r="A30" s="172"/>
      <c r="B30" s="173" t="s">
        <v>28</v>
      </c>
      <c r="C30" s="180" t="s">
        <v>127</v>
      </c>
      <c r="D30" s="174"/>
      <c r="E30" s="174"/>
      <c r="F30" s="174"/>
      <c r="G30" s="175">
        <f>G8+G10+G18+G22+G24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AC30">
        <f>SUMIF(L7:L28,AC29,G7:G28)</f>
        <v>0</v>
      </c>
      <c r="AD30">
        <f>SUMIF(L7:L28,AD29,G7:G28)</f>
        <v>0</v>
      </c>
      <c r="AE30" t="s">
        <v>128</v>
      </c>
    </row>
    <row r="31" spans="1:60" x14ac:dyDescent="0.2">
      <c r="A31" s="4"/>
      <c r="B31" s="5" t="s">
        <v>127</v>
      </c>
      <c r="C31" s="179" t="s">
        <v>127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60" x14ac:dyDescent="0.2">
      <c r="A32" s="4"/>
      <c r="B32" s="5" t="s">
        <v>127</v>
      </c>
      <c r="C32" s="179" t="s">
        <v>127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31" x14ac:dyDescent="0.2">
      <c r="A33" s="254" t="s">
        <v>129</v>
      </c>
      <c r="B33" s="254"/>
      <c r="C33" s="25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31" x14ac:dyDescent="0.2">
      <c r="A34" s="235"/>
      <c r="B34" s="236"/>
      <c r="C34" s="237"/>
      <c r="D34" s="236"/>
      <c r="E34" s="236"/>
      <c r="F34" s="236"/>
      <c r="G34" s="23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AE34" t="s">
        <v>130</v>
      </c>
    </row>
    <row r="35" spans="1:31" x14ac:dyDescent="0.2">
      <c r="A35" s="239"/>
      <c r="B35" s="240"/>
      <c r="C35" s="241"/>
      <c r="D35" s="240"/>
      <c r="E35" s="240"/>
      <c r="F35" s="240"/>
      <c r="G35" s="24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31" x14ac:dyDescent="0.2">
      <c r="A36" s="239"/>
      <c r="B36" s="240"/>
      <c r="C36" s="241"/>
      <c r="D36" s="240"/>
      <c r="E36" s="240"/>
      <c r="F36" s="240"/>
      <c r="G36" s="24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31" x14ac:dyDescent="0.2">
      <c r="A37" s="239"/>
      <c r="B37" s="240"/>
      <c r="C37" s="241"/>
      <c r="D37" s="240"/>
      <c r="E37" s="240"/>
      <c r="F37" s="240"/>
      <c r="G37" s="24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31" x14ac:dyDescent="0.2">
      <c r="A38" s="243"/>
      <c r="B38" s="244"/>
      <c r="C38" s="245"/>
      <c r="D38" s="244"/>
      <c r="E38" s="244"/>
      <c r="F38" s="244"/>
      <c r="G38" s="24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31" x14ac:dyDescent="0.2">
      <c r="A39" s="4"/>
      <c r="B39" s="5" t="s">
        <v>127</v>
      </c>
      <c r="C39" s="179" t="s">
        <v>127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31" x14ac:dyDescent="0.2">
      <c r="C40" s="181"/>
      <c r="AE40" t="s">
        <v>131</v>
      </c>
    </row>
  </sheetData>
  <mergeCells count="6">
    <mergeCell ref="A34:G38"/>
    <mergeCell ref="A1:G1"/>
    <mergeCell ref="C2:G2"/>
    <mergeCell ref="C3:G3"/>
    <mergeCell ref="C4:G4"/>
    <mergeCell ref="A33:C33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Knap</dc:creator>
  <cp:lastModifiedBy>Vladimír Korek</cp:lastModifiedBy>
  <cp:lastPrinted>2014-02-28T09:52:57Z</cp:lastPrinted>
  <dcterms:created xsi:type="dcterms:W3CDTF">2009-04-08T07:15:50Z</dcterms:created>
  <dcterms:modified xsi:type="dcterms:W3CDTF">2024-04-16T09:06:21Z</dcterms:modified>
</cp:coreProperties>
</file>