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esktop\Documents\Obec\STAVBY OBCE\2024\Oprava vodoteče 2024\"/>
    </mc:Choice>
  </mc:AlternateContent>
  <xr:revisionPtr revIDLastSave="0" documentId="8_{2AFB5CBE-A09B-40D1-8014-4EF12374F63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Pol'!$A$1:$U$40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G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G28" i="12"/>
  <c r="I29" i="12"/>
  <c r="I28" i="12" s="1"/>
  <c r="K29" i="12"/>
  <c r="K28" i="12" s="1"/>
  <c r="M29" i="12"/>
  <c r="O29" i="12"/>
  <c r="Q29" i="12"/>
  <c r="Q28" i="12" s="1"/>
  <c r="U29" i="12"/>
  <c r="U28" i="12" s="1"/>
  <c r="I30" i="12"/>
  <c r="K30" i="12"/>
  <c r="M30" i="12"/>
  <c r="O30" i="12"/>
  <c r="O28" i="12" s="1"/>
  <c r="Q30" i="12"/>
  <c r="U30" i="12"/>
  <c r="G31" i="12"/>
  <c r="I31" i="12"/>
  <c r="I32" i="12"/>
  <c r="K32" i="12"/>
  <c r="K31" i="12" s="1"/>
  <c r="M32" i="12"/>
  <c r="M31" i="12" s="1"/>
  <c r="O32" i="12"/>
  <c r="O31" i="12" s="1"/>
  <c r="Q32" i="12"/>
  <c r="Q31" i="12" s="1"/>
  <c r="U32" i="12"/>
  <c r="U31" i="12" s="1"/>
  <c r="G33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38" i="12"/>
  <c r="I37" i="12" s="1"/>
  <c r="K38" i="12"/>
  <c r="K37" i="12" s="1"/>
  <c r="M38" i="12"/>
  <c r="M37" i="12" s="1"/>
  <c r="O38" i="12"/>
  <c r="O37" i="12" s="1"/>
  <c r="Q38" i="12"/>
  <c r="Q37" i="12" s="1"/>
  <c r="U38" i="12"/>
  <c r="U37" i="12" s="1"/>
  <c r="I53" i="1"/>
  <c r="F40" i="1"/>
  <c r="G40" i="1"/>
  <c r="H40" i="1"/>
  <c r="I40" i="1"/>
  <c r="J39" i="1" s="1"/>
  <c r="J40" i="1" s="1"/>
  <c r="J28" i="1"/>
  <c r="J26" i="1"/>
  <c r="G38" i="1"/>
  <c r="F38" i="1"/>
  <c r="J23" i="1"/>
  <c r="J24" i="1"/>
  <c r="J25" i="1"/>
  <c r="J27" i="1"/>
  <c r="E24" i="1"/>
  <c r="E26" i="1"/>
  <c r="M28" i="12" l="1"/>
  <c r="O33" i="12"/>
  <c r="U33" i="12"/>
  <c r="K33" i="12"/>
  <c r="M33" i="12"/>
  <c r="Q33" i="12"/>
  <c r="I33" i="12"/>
  <c r="Q24" i="12"/>
  <c r="I24" i="12"/>
  <c r="M24" i="12"/>
  <c r="U8" i="12"/>
  <c r="K8" i="12"/>
  <c r="O24" i="12"/>
  <c r="U24" i="12"/>
  <c r="K24" i="12"/>
  <c r="M8" i="12"/>
  <c r="Q8" i="12"/>
  <c r="I8" i="12"/>
  <c r="O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<sst xmlns="http://schemas.openxmlformats.org/spreadsheetml/2006/main" count="249" uniqueCount="157">
  <si>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</si>
  <si>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</si>
  <si>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</si>
  <si>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</si>
  <si>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</si>
  <si>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</si>
  <si>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</si>
  <si>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</si>
  <si>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</si>
  <si>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</si>
  <si>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</si>
  <si>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</si>
  <si>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</si>
  <si>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</si>
  <si>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</si>
  <si>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</si>
  <si>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</si>
  <si>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</si>
  <si>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</si>
  <si>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</si>
  <si>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</si>
  <si>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</si>
  <si>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</si>
  <si>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</si>
  <si>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</si>
  <si>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</si>
  <si>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</si>
  <si>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</si>
  <si>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</si>
  <si>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</si>
  <si>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</si>
  <si>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</si>
  <si>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</si>
  <si>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</si>
  <si>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</si>
  <si>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</si>
  <si>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</si>
  <si>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</si>
  <si>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</si>
  <si>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</si>
  <si>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</si>
  <si>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</si>
  <si>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</si>
  <si>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</si>
  <si>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</si>
  <si>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Oprava vodoteče 2024</t>
  </si>
  <si>
    <t>Městys Višňové</t>
  </si>
  <si>
    <t>Višňové 212</t>
  </si>
  <si>
    <t>Višňové</t>
  </si>
  <si>
    <t>671 38</t>
  </si>
  <si>
    <t>00293784</t>
  </si>
  <si>
    <t xml:space="preserve">CZ00293784 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</si>
  <si>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</si>
  <si>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</si>
  <si>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</si>
  <si>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</si>
  <si>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</si>
  <si>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</si>
  <si>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</si>
  <si>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</si>
  <si>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</si>
  <si>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8</t>
  </si>
  <si>
    <t>Trubní vedení</t>
  </si>
  <si>
    <t>91</t>
  </si>
  <si>
    <t>Doplňující práce na komunikaci</t>
  </si>
  <si>
    <t>93</t>
  </si>
  <si>
    <t>Dokončovací práce inž.staveb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</si>
  <si>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</si>
  <si>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</si>
  <si>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</si>
  <si>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</si>
  <si>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</si>
  <si>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</si>
  <si>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</si>
  <si>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</si>
  <si>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</si>
  <si>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</si>
  <si>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</si>
  <si>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</si>
  <si>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</si>
  <si>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</si>
  <si>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</si>
  <si>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</si>
  <si>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</si>
  <si>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</si>
  <si>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</si>
  <si>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</si>
  <si>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</si>
  <si>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</si>
  <si>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</si>
  <si>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</si>
  <si>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</si>
  <si>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</si>
  <si>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</si>
  <si>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</si>
  <si>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</si>
  <si>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</si>
  <si>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</si>
  <si>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114203101R00</t>
  </si>
  <si>
    <t>Rozebrání dlažeb z lomového kamene na sucho</t>
  </si>
  <si>
    <t>m3</t>
  </si>
  <si>
    <t>POL1_0</t>
  </si>
  <si>
    <t>114203201R00</t>
  </si>
  <si>
    <t>Očištění lomového kamene od hlíny a písku</t>
  </si>
  <si>
    <t>114203301R00</t>
  </si>
  <si>
    <t>Třídění lomového kamene nebo betonových tvárnic</t>
  </si>
  <si>
    <t>124203101R00</t>
  </si>
  <si>
    <t>Vykopávky pro koryta vodotečí v hor. 3 do 1000 m3</t>
  </si>
  <si>
    <t>124203119R00</t>
  </si>
  <si>
    <t>Příplatek za výkop vodotečí ve vodě v hor. 3, LTM</t>
  </si>
  <si>
    <t>167101101R00</t>
  </si>
  <si>
    <t>Nakládání výkopku z hor. 1 ÷ 4 v množství do 100 m3</t>
  </si>
  <si>
    <t>162201102R00</t>
  </si>
  <si>
    <t>Vodorovné přemístění výkopku z hor.1-4 do 50 m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</si>
  <si>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</si>
  <si>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</si>
  <si>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</si>
  <si>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</si>
  <si>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</si>
  <si>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1- 4, č. dle katal. odpadů 17 05 04</t>
  </si>
  <si>
    <t>181301102R00</t>
  </si>
  <si>
    <t>Rozprostření ornice, rovina, tl. 10-15 cm,do 500m2</t>
  </si>
  <si>
    <t>m2</t>
  </si>
  <si>
    <t>180402111R00</t>
  </si>
  <si>
    <t>Založení trávníku parkového výsevem v rovině</t>
  </si>
  <si>
    <t>115001103R00</t>
  </si>
  <si>
    <t>Převedení vody potrubím o průměru do DN 200 mm</t>
  </si>
  <si>
    <t>m</t>
  </si>
  <si>
    <t>175101201R00</t>
  </si>
  <si>
    <t>Obsyp objektu bez prohození sypaniny</t>
  </si>
  <si>
    <t>583326881R</t>
  </si>
  <si>
    <t>Kamenivo těžené 16/32 - kačírek</t>
  </si>
  <si>
    <t>t</t>
  </si>
  <si>
    <t>POL3_0</t>
  </si>
  <si>
    <t>451561112R00</t>
  </si>
  <si>
    <t>Lože dlažby z kam. drobného drceného tl. do 15 cm</t>
  </si>
  <si>
    <t>451311811R00</t>
  </si>
  <si>
    <t>Podklad pod dlažbu z betonu C 25/30 XA1,do 10 cm</t>
  </si>
  <si>
    <t>465513127R00</t>
  </si>
  <si>
    <t>Dlažba z kamene na MC, s vyspárov. MC, tl. 20 cm</t>
  </si>
  <si>
    <t>812442121R00</t>
  </si>
  <si>
    <t>Montáž trub vibrolis. hrdlových pryž. kr. DN 600, prodloužení vyústění kanalizace</t>
  </si>
  <si>
    <t>8-01</t>
  </si>
  <si>
    <t xml:space="preserve"> Trouba betonová TBH-Q 60/250</t>
  </si>
  <si>
    <t>ks</t>
  </si>
  <si>
    <t>917832111RT5</t>
  </si>
  <si>
    <t>Osazení stojat. obrub. bet.bez opěry,lože z C12/15, včetně obrubníku ABO 100/10/25</t>
  </si>
  <si>
    <t>938903113R00</t>
  </si>
  <si>
    <t>Vysekání spár hl.70 mm ve zdivu z kamene, řádkovém, 50% z plochy 32m2</t>
  </si>
  <si>
    <t>627456116R00</t>
  </si>
  <si>
    <t xml:space="preserve">Vyplnění spár 70 mm zdiva řádk. z kam., MC s vysp., odhad 50% z 32m2 =16m2 </t>
  </si>
  <si>
    <t>622904112R00</t>
  </si>
  <si>
    <t>Očištění kamene tlakovou vodou složitost 1 - 2</t>
  </si>
  <si>
    <t>998332011R00</t>
  </si>
  <si>
    <t>Přesun hmot, úpravy toků a kanálů, hráze ostatní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</si>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</sst>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8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4" borderId="38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/>
    <xf numFmtId="49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73" t="s">
        <v>39</v>
      </c>
      <c r="B2" s="173"/>
      <c r="C2" s="173"/>
      <c r="D2" s="173"/>
      <c r="E2" s="173"/>
      <c r="F2" s="173"/>
      <c r="G2" s="17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abSelected="1" topLeftCell="B1" zoomScaleNormal="100" zoomScaleSheetLayoutView="75" workbookViewId="0">
      <selection activeCell="J54" sqref="J5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5" t="s">
        <v>42</v>
      </c>
      <c r="C1" s="196"/>
      <c r="D1" s="196"/>
      <c r="E1" s="196"/>
      <c r="F1" s="196"/>
      <c r="G1" s="196"/>
      <c r="H1" s="196"/>
      <c r="I1" s="196"/>
      <c r="J1" s="197"/>
    </row>
    <row r="2" spans="1:15" ht="23.25" customHeight="1" x14ac:dyDescent="0.2">
      <c r="A2" s="3"/>
      <c r="B2" s="70" t="s">
        <v>40</v>
      </c>
      <c r="C2" s="71"/>
      <c r="D2" s="211" t="s">
        <v>45</v>
      </c>
      <c r="E2" s="212"/>
      <c r="F2" s="212"/>
      <c r="G2" s="212"/>
      <c r="H2" s="212"/>
      <c r="I2" s="212"/>
      <c r="J2" s="213"/>
      <c r="O2" s="1"/>
    </row>
    <row r="3" spans="1:15" ht="23.25" hidden="1" customHeight="1" x14ac:dyDescent="0.2">
      <c r="A3" s="3"/>
      <c r="B3" s="72" t="s">
        <v>43</v>
      </c>
      <c r="C3" s="73"/>
      <c r="D3" s="215"/>
      <c r="E3" s="216"/>
      <c r="F3" s="216"/>
      <c r="G3" s="216"/>
      <c r="H3" s="216"/>
      <c r="I3" s="216"/>
      <c r="J3" s="217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46</v>
      </c>
      <c r="E5" s="22"/>
      <c r="F5" s="22"/>
      <c r="G5" s="22"/>
      <c r="H5" s="24" t="s">
        <v>33</v>
      </c>
      <c r="I5" s="79" t="s">
        <v>50</v>
      </c>
      <c r="J5" s="9"/>
    </row>
    <row r="6" spans="1:15" ht="15.75" customHeight="1" x14ac:dyDescent="0.2">
      <c r="A6" s="3"/>
      <c r="B6" s="34"/>
      <c r="C6" s="22"/>
      <c r="D6" s="79" t="s">
        <v>47</v>
      </c>
      <c r="E6" s="22"/>
      <c r="F6" s="22"/>
      <c r="G6" s="22"/>
      <c r="H6" s="24" t="s">
        <v>34</v>
      </c>
      <c r="I6" s="79" t="s">
        <v>51</v>
      </c>
      <c r="J6" s="9"/>
    </row>
    <row r="7" spans="1:15" ht="15.75" customHeight="1" x14ac:dyDescent="0.2">
      <c r="A7" s="3"/>
      <c r="B7" s="35"/>
      <c r="C7" s="80" t="s">
        <v>49</v>
      </c>
      <c r="D7" s="69" t="s">
        <v>48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7"/>
      <c r="E11" s="207"/>
      <c r="F11" s="207"/>
      <c r="G11" s="207"/>
      <c r="H11" s="24"/>
      <c r="I11" s="79"/>
      <c r="J11" s="9"/>
    </row>
    <row r="12" spans="1:15" ht="15.75" customHeight="1" x14ac:dyDescent="0.2">
      <c r="A12" s="3"/>
      <c r="B12" s="34"/>
      <c r="C12" s="22"/>
      <c r="D12" s="221"/>
      <c r="E12" s="221"/>
      <c r="F12" s="221"/>
      <c r="G12" s="221"/>
      <c r="H12" s="24"/>
      <c r="I12" s="79"/>
      <c r="J12" s="9"/>
    </row>
    <row r="13" spans="1:15" ht="15.75" customHeight="1" x14ac:dyDescent="0.2">
      <c r="A13" s="3"/>
      <c r="B13" s="35"/>
      <c r="C13" s="80"/>
      <c r="D13" s="181"/>
      <c r="E13" s="181"/>
      <c r="F13" s="181"/>
      <c r="G13" s="181"/>
      <c r="H13" s="25"/>
      <c r="I13" s="29"/>
      <c r="J13" s="42"/>
    </row>
    <row r="14" spans="1:15" ht="24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14"/>
      <c r="F15" s="214"/>
      <c r="G15" s="219"/>
      <c r="H15" s="219"/>
      <c r="I15" s="219" t="s">
        <v>28</v>
      </c>
      <c r="J15" s="220"/>
    </row>
    <row r="16" spans="1:15" ht="23.25" customHeight="1" x14ac:dyDescent="0.2">
      <c r="A16" s="126" t="s">
        <v>23</v>
      </c>
      <c r="B16" s="127" t="s">
        <v>23</v>
      </c>
      <c r="C16" s="47"/>
      <c r="D16" s="48"/>
      <c r="E16" s="184"/>
      <c r="F16" s="185"/>
      <c r="G16" s="184"/>
      <c r="H16" s="185"/>
      <c r="I16" s="184">
        <v>0</v>
      </c>
      <c r="J16" s="204"/>
    </row>
    <row r="17" spans="1:10" ht="23.25" customHeight="1" x14ac:dyDescent="0.2">
      <c r="A17" s="126" t="s">
        <v>24</v>
      </c>
      <c r="B17" s="127" t="s">
        <v>24</v>
      </c>
      <c r="C17" s="47"/>
      <c r="D17" s="48"/>
      <c r="E17" s="184"/>
      <c r="F17" s="185"/>
      <c r="G17" s="184"/>
      <c r="H17" s="185"/>
      <c r="I17" s="184">
        <v>0</v>
      </c>
      <c r="J17" s="204"/>
    </row>
    <row r="18" spans="1:10" ht="23.25" customHeight="1" x14ac:dyDescent="0.2">
      <c r="A18" s="126" t="s">
        <v>25</v>
      </c>
      <c r="B18" s="127" t="s">
        <v>25</v>
      </c>
      <c r="C18" s="47"/>
      <c r="D18" s="48"/>
      <c r="E18" s="184"/>
      <c r="F18" s="185"/>
      <c r="G18" s="184"/>
      <c r="H18" s="185"/>
      <c r="I18" s="184">
        <v>0</v>
      </c>
      <c r="J18" s="204"/>
    </row>
    <row r="19" spans="1:10" ht="23.25" customHeight="1" x14ac:dyDescent="0.2">
      <c r="A19" s="126" t="s">
        <v>69</v>
      </c>
      <c r="B19" s="127" t="s">
        <v>26</v>
      </c>
      <c r="C19" s="47"/>
      <c r="D19" s="48"/>
      <c r="E19" s="184"/>
      <c r="F19" s="185"/>
      <c r="G19" s="184"/>
      <c r="H19" s="185"/>
      <c r="I19" s="184">
        <v>0</v>
      </c>
      <c r="J19" s="204"/>
    </row>
    <row r="20" spans="1:10" ht="23.25" customHeight="1" x14ac:dyDescent="0.2">
      <c r="A20" s="126" t="s">
        <v>70</v>
      </c>
      <c r="B20" s="127" t="s">
        <v>27</v>
      </c>
      <c r="C20" s="47"/>
      <c r="D20" s="48"/>
      <c r="E20" s="184"/>
      <c r="F20" s="185"/>
      <c r="G20" s="184"/>
      <c r="H20" s="185"/>
      <c r="I20" s="184">
        <v>0</v>
      </c>
      <c r="J20" s="204"/>
    </row>
    <row r="21" spans="1:10" ht="23.25" customHeight="1" x14ac:dyDescent="0.2">
      <c r="A21" s="3"/>
      <c r="B21" s="63" t="s">
        <v>28</v>
      </c>
      <c r="C21" s="64"/>
      <c r="D21" s="65"/>
      <c r="E21" s="205"/>
      <c r="F21" s="206"/>
      <c r="G21" s="205"/>
      <c r="H21" s="206"/>
      <c r="I21" s="205">
        <v>0</v>
      </c>
      <c r="J21" s="210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02">
        <v>0</v>
      </c>
      <c r="H23" s="203"/>
      <c r="I23" s="203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08">
        <v>0</v>
      </c>
      <c r="H24" s="209"/>
      <c r="I24" s="209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02">
        <v>0</v>
      </c>
      <c r="H25" s="203"/>
      <c r="I25" s="203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8">
        <v>0</v>
      </c>
      <c r="H26" s="199"/>
      <c r="I26" s="199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00">
        <v>-2.3283064365386999E-10</v>
      </c>
      <c r="H27" s="200"/>
      <c r="I27" s="200"/>
      <c r="J27" s="52" t="str">
        <f t="shared" si="0"/>
        <v>CZK</v>
      </c>
    </row>
    <row r="28" spans="1:10" ht="27.75" hidden="1" customHeight="1" thickBot="1" x14ac:dyDescent="0.25">
      <c r="A28" s="3"/>
      <c r="B28" s="99" t="s">
        <v>22</v>
      </c>
      <c r="C28" s="100"/>
      <c r="D28" s="100"/>
      <c r="E28" s="101"/>
      <c r="F28" s="102"/>
      <c r="G28" s="201">
        <v>976636.06</v>
      </c>
      <c r="H28" s="218"/>
      <c r="I28" s="218"/>
      <c r="J28" s="103" t="str">
        <f t="shared" si="0"/>
        <v>CZK</v>
      </c>
    </row>
    <row r="29" spans="1:10" ht="27.75" customHeight="1" thickBot="1" x14ac:dyDescent="0.25">
      <c r="A29" s="3"/>
      <c r="B29" s="99" t="s">
        <v>35</v>
      </c>
      <c r="C29" s="104"/>
      <c r="D29" s="104"/>
      <c r="E29" s="104"/>
      <c r="F29" s="104"/>
      <c r="G29" s="201">
        <v>0</v>
      </c>
      <c r="H29" s="201"/>
      <c r="I29" s="201"/>
      <c r="J29" s="105" t="s">
        <v>54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v>0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82"/>
      <c r="E34" s="182"/>
      <c r="G34" s="182"/>
      <c r="H34" s="182"/>
      <c r="I34" s="182"/>
      <c r="J34" s="31"/>
    </row>
    <row r="35" spans="1:10" ht="12.75" customHeight="1" x14ac:dyDescent="0.2">
      <c r="A35" s="3"/>
      <c r="B35" s="3"/>
      <c r="D35" s="183" t="s">
        <v>2</v>
      </c>
      <c r="E35" s="183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1"/>
      <c r="G37" s="91"/>
      <c r="H37" s="91"/>
      <c r="I37" s="91"/>
      <c r="J37" s="2"/>
    </row>
    <row r="38" spans="1:10" ht="25.5" hidden="1" customHeight="1" x14ac:dyDescent="0.2">
      <c r="A38" s="83" t="s">
        <v>37</v>
      </c>
      <c r="B38" s="85" t="s">
        <v>16</v>
      </c>
      <c r="C38" s="86" t="s">
        <v>5</v>
      </c>
      <c r="D38" s="87"/>
      <c r="E38" s="87"/>
      <c r="F38" s="92" t="str">
        <f>B23</f>
        <v>Základ pro sníženou DPH</v>
      </c>
      <c r="G38" s="92" t="str">
        <f>B25</f>
        <v>Základ pro základní DPH</v>
      </c>
      <c r="H38" s="93" t="s">
        <v>17</v>
      </c>
      <c r="I38" s="93" t="s">
        <v>1</v>
      </c>
      <c r="J38" s="88" t="s">
        <v>0</v>
      </c>
    </row>
    <row r="39" spans="1:10" ht="25.5" hidden="1" customHeight="1" x14ac:dyDescent="0.2">
      <c r="A39" s="83">
        <v>1</v>
      </c>
      <c r="B39" s="89" t="s">
        <v>52</v>
      </c>
      <c r="C39" s="186" t="s">
        <v>45</v>
      </c>
      <c r="D39" s="187"/>
      <c r="E39" s="187"/>
      <c r="F39" s="94">
        <v>0</v>
      </c>
      <c r="G39" s="95">
        <v>976636.06</v>
      </c>
      <c r="H39" s="96">
        <v>205093.57</v>
      </c>
      <c r="I39" s="96">
        <v>1181729.6299999999</v>
      </c>
      <c r="J39" s="90">
        <f>IF(CenaCelkemVypocet=0,"",I39/CenaCelkemVypocet*100)</f>
        <v>100</v>
      </c>
    </row>
    <row r="40" spans="1:10" ht="25.5" hidden="1" customHeight="1" x14ac:dyDescent="0.2">
      <c r="A40" s="83"/>
      <c r="B40" s="188" t="s">
        <v>53</v>
      </c>
      <c r="C40" s="189"/>
      <c r="D40" s="189"/>
      <c r="E40" s="190"/>
      <c r="F40" s="97">
        <f>SUMIF(A39:A39,"=1",F39:F39)</f>
        <v>0</v>
      </c>
      <c r="G40" s="98">
        <f>SUMIF(A39:A39,"=1",G39:G39)</f>
        <v>976636.06</v>
      </c>
      <c r="H40" s="98">
        <f>SUMIF(A39:A39,"=1",H39:H39)</f>
        <v>205093.57</v>
      </c>
      <c r="I40" s="98">
        <f>SUMIF(A39:A39,"=1",I39:I39)</f>
        <v>1181729.6299999999</v>
      </c>
      <c r="J40" s="84">
        <f>SUMIF(A39:A39,"=1",J39:J39)</f>
        <v>100</v>
      </c>
    </row>
    <row r="44" spans="1:10" ht="15.75" x14ac:dyDescent="0.25">
      <c r="B44" s="106" t="s">
        <v>55</v>
      </c>
    </row>
    <row r="46" spans="1:10" ht="25.5" customHeight="1" x14ac:dyDescent="0.2">
      <c r="A46" s="107"/>
      <c r="B46" s="111" t="s">
        <v>16</v>
      </c>
      <c r="C46" s="111" t="s">
        <v>5</v>
      </c>
      <c r="D46" s="112"/>
      <c r="E46" s="112"/>
      <c r="F46" s="115" t="s">
        <v>56</v>
      </c>
      <c r="G46" s="115"/>
      <c r="H46" s="115"/>
      <c r="I46" s="191" t="s">
        <v>28</v>
      </c>
      <c r="J46" s="191"/>
    </row>
    <row r="47" spans="1:10" ht="25.5" customHeight="1" x14ac:dyDescent="0.2">
      <c r="A47" s="108"/>
      <c r="B47" s="118" t="s">
        <v>57</v>
      </c>
      <c r="C47" s="193" t="s">
        <v>58</v>
      </c>
      <c r="D47" s="194"/>
      <c r="E47" s="194"/>
      <c r="F47" s="122" t="s">
        <v>23</v>
      </c>
      <c r="G47" s="119"/>
      <c r="H47" s="119"/>
      <c r="I47" s="192">
        <v>0</v>
      </c>
      <c r="J47" s="192"/>
    </row>
    <row r="48" spans="1:10" ht="25.5" customHeight="1" x14ac:dyDescent="0.2">
      <c r="A48" s="108"/>
      <c r="B48" s="110" t="s">
        <v>59</v>
      </c>
      <c r="C48" s="175" t="s">
        <v>60</v>
      </c>
      <c r="D48" s="176"/>
      <c r="E48" s="176"/>
      <c r="F48" s="123" t="s">
        <v>23</v>
      </c>
      <c r="G48" s="116"/>
      <c r="H48" s="116"/>
      <c r="I48" s="174">
        <v>0</v>
      </c>
      <c r="J48" s="174"/>
    </row>
    <row r="49" spans="1:10" ht="25.5" customHeight="1" x14ac:dyDescent="0.2">
      <c r="A49" s="108"/>
      <c r="B49" s="110" t="s">
        <v>61</v>
      </c>
      <c r="C49" s="175" t="s">
        <v>62</v>
      </c>
      <c r="D49" s="176"/>
      <c r="E49" s="176"/>
      <c r="F49" s="123" t="s">
        <v>23</v>
      </c>
      <c r="G49" s="116"/>
      <c r="H49" s="116"/>
      <c r="I49" s="174">
        <v>0</v>
      </c>
      <c r="J49" s="174"/>
    </row>
    <row r="50" spans="1:10" ht="25.5" customHeight="1" x14ac:dyDescent="0.2">
      <c r="A50" s="108"/>
      <c r="B50" s="110" t="s">
        <v>63</v>
      </c>
      <c r="C50" s="175" t="s">
        <v>64</v>
      </c>
      <c r="D50" s="176"/>
      <c r="E50" s="176"/>
      <c r="F50" s="123" t="s">
        <v>23</v>
      </c>
      <c r="G50" s="116"/>
      <c r="H50" s="116"/>
      <c r="I50" s="174">
        <v>0</v>
      </c>
      <c r="J50" s="174"/>
    </row>
    <row r="51" spans="1:10" ht="25.5" customHeight="1" x14ac:dyDescent="0.2">
      <c r="A51" s="108"/>
      <c r="B51" s="110" t="s">
        <v>65</v>
      </c>
      <c r="C51" s="175" t="s">
        <v>66</v>
      </c>
      <c r="D51" s="176"/>
      <c r="E51" s="176"/>
      <c r="F51" s="123" t="s">
        <v>23</v>
      </c>
      <c r="G51" s="116"/>
      <c r="H51" s="116"/>
      <c r="I51" s="174">
        <v>0</v>
      </c>
      <c r="J51" s="174"/>
    </row>
    <row r="52" spans="1:10" ht="25.5" customHeight="1" x14ac:dyDescent="0.2">
      <c r="A52" s="108"/>
      <c r="B52" s="120" t="s">
        <v>67</v>
      </c>
      <c r="C52" s="178" t="s">
        <v>68</v>
      </c>
      <c r="D52" s="179"/>
      <c r="E52" s="179"/>
      <c r="F52" s="124" t="s">
        <v>23</v>
      </c>
      <c r="G52" s="121"/>
      <c r="H52" s="121"/>
      <c r="I52" s="177">
        <v>0</v>
      </c>
      <c r="J52" s="177"/>
    </row>
    <row r="53" spans="1:10" ht="25.5" customHeight="1" x14ac:dyDescent="0.2">
      <c r="A53" s="109"/>
      <c r="B53" s="113" t="s">
        <v>1</v>
      </c>
      <c r="C53" s="113"/>
      <c r="D53" s="114"/>
      <c r="E53" s="114"/>
      <c r="F53" s="125"/>
      <c r="G53" s="117"/>
      <c r="H53" s="117"/>
      <c r="I53" s="180">
        <f>SUM(I47:I52)</f>
        <v>0</v>
      </c>
      <c r="J53" s="180"/>
    </row>
    <row r="54" spans="1:10" x14ac:dyDescent="0.2">
      <c r="F54" s="82"/>
      <c r="G54" s="82"/>
      <c r="H54" s="82"/>
      <c r="I54" s="82"/>
      <c r="J54" s="82">
        <v>0</v>
      </c>
    </row>
    <row r="55" spans="1:10" x14ac:dyDescent="0.2">
      <c r="F55" s="82"/>
      <c r="G55" s="82"/>
      <c r="H55" s="82"/>
      <c r="I55" s="82"/>
      <c r="J55" s="82"/>
    </row>
    <row r="56" spans="1:10" x14ac:dyDescent="0.2">
      <c r="F56" s="82"/>
      <c r="G56" s="82"/>
      <c r="H56" s="82"/>
      <c r="I56" s="82"/>
      <c r="J56" s="8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13:G13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22" t="s">
        <v>6</v>
      </c>
      <c r="B1" s="222"/>
      <c r="C1" s="223"/>
      <c r="D1" s="222"/>
      <c r="E1" s="222"/>
      <c r="F1" s="222"/>
      <c r="G1" s="222"/>
    </row>
    <row r="2" spans="1:7" ht="24.95" customHeight="1" x14ac:dyDescent="0.2">
      <c r="A2" s="68" t="s">
        <v>41</v>
      </c>
      <c r="B2" s="67"/>
      <c r="C2" s="224"/>
      <c r="D2" s="224"/>
      <c r="E2" s="224"/>
      <c r="F2" s="224"/>
      <c r="G2" s="225"/>
    </row>
    <row r="3" spans="1:7" ht="24.95" hidden="1" customHeight="1" x14ac:dyDescent="0.2">
      <c r="A3" s="68" t="s">
        <v>7</v>
      </c>
      <c r="B3" s="67"/>
      <c r="C3" s="224"/>
      <c r="D3" s="224"/>
      <c r="E3" s="224"/>
      <c r="F3" s="224"/>
      <c r="G3" s="225"/>
    </row>
    <row r="4" spans="1:7" ht="24.95" hidden="1" customHeight="1" x14ac:dyDescent="0.2">
      <c r="A4" s="68" t="s">
        <v>8</v>
      </c>
      <c r="B4" s="67"/>
      <c r="C4" s="224"/>
      <c r="D4" s="224"/>
      <c r="E4" s="224"/>
      <c r="F4" s="224"/>
      <c r="G4" s="225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0"/>
  <sheetViews>
    <sheetView topLeftCell="A6" workbookViewId="0">
      <selection activeCell="G9" sqref="G9"/>
    </sheetView>
  </sheetViews>
  <sheetFormatPr defaultRowHeight="12.75" outlineLevelRow="1" x14ac:dyDescent="0.2"/>
  <cols>
    <col min="1" max="1" width="4.28515625" customWidth="1"/>
    <col min="2" max="2" width="14.42578125" style="81" customWidth="1"/>
    <col min="3" max="3" width="38.28515625" style="8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26" t="s">
        <v>6</v>
      </c>
      <c r="B1" s="226"/>
      <c r="C1" s="226"/>
      <c r="D1" s="226"/>
      <c r="E1" s="226"/>
      <c r="F1" s="226"/>
      <c r="G1" s="226"/>
      <c r="AE1" t="s">
        <v>72</v>
      </c>
    </row>
    <row r="2" spans="1:60" ht="24.95" customHeight="1" x14ac:dyDescent="0.2">
      <c r="A2" s="130" t="s">
        <v>71</v>
      </c>
      <c r="B2" s="128"/>
      <c r="C2" s="227" t="s">
        <v>45</v>
      </c>
      <c r="D2" s="228"/>
      <c r="E2" s="228"/>
      <c r="F2" s="228"/>
      <c r="G2" s="229"/>
      <c r="AE2" t="s">
        <v>73</v>
      </c>
    </row>
    <row r="3" spans="1:60" ht="24.95" hidden="1" customHeight="1" x14ac:dyDescent="0.2">
      <c r="A3" s="131" t="s">
        <v>7</v>
      </c>
      <c r="B3" s="129"/>
      <c r="C3" s="230"/>
      <c r="D3" s="231"/>
      <c r="E3" s="231"/>
      <c r="F3" s="231"/>
      <c r="G3" s="232"/>
      <c r="AE3" t="s">
        <v>74</v>
      </c>
    </row>
    <row r="4" spans="1:60" ht="24.95" hidden="1" customHeight="1" x14ac:dyDescent="0.2">
      <c r="A4" s="131" t="s">
        <v>8</v>
      </c>
      <c r="B4" s="129"/>
      <c r="C4" s="230"/>
      <c r="D4" s="231"/>
      <c r="E4" s="231"/>
      <c r="F4" s="231"/>
      <c r="G4" s="232"/>
      <c r="AE4" t="s">
        <v>75</v>
      </c>
    </row>
    <row r="5" spans="1:60" hidden="1" x14ac:dyDescent="0.2">
      <c r="A5" s="132" t="s">
        <v>76</v>
      </c>
      <c r="B5" s="133"/>
      <c r="C5" s="133"/>
      <c r="D5" s="134"/>
      <c r="E5" s="134"/>
      <c r="F5" s="134"/>
      <c r="G5" s="135"/>
      <c r="AE5" t="s">
        <v>77</v>
      </c>
    </row>
    <row r="7" spans="1:60" ht="38.25" x14ac:dyDescent="0.2">
      <c r="A7" s="140" t="s">
        <v>78</v>
      </c>
      <c r="B7" s="141" t="s">
        <v>79</v>
      </c>
      <c r="C7" s="141" t="s">
        <v>80</v>
      </c>
      <c r="D7" s="140" t="s">
        <v>81</v>
      </c>
      <c r="E7" s="140" t="s">
        <v>82</v>
      </c>
      <c r="F7" s="136" t="s">
        <v>83</v>
      </c>
      <c r="G7" s="154" t="s">
        <v>28</v>
      </c>
      <c r="H7" s="155" t="s">
        <v>29</v>
      </c>
      <c r="I7" s="155" t="s">
        <v>84</v>
      </c>
      <c r="J7" s="155" t="s">
        <v>30</v>
      </c>
      <c r="K7" s="155" t="s">
        <v>85</v>
      </c>
      <c r="L7" s="155" t="s">
        <v>86</v>
      </c>
      <c r="M7" s="155" t="s">
        <v>87</v>
      </c>
      <c r="N7" s="155" t="s">
        <v>88</v>
      </c>
      <c r="O7" s="155" t="s">
        <v>89</v>
      </c>
      <c r="P7" s="155" t="s">
        <v>90</v>
      </c>
      <c r="Q7" s="155" t="s">
        <v>91</v>
      </c>
      <c r="R7" s="155" t="s">
        <v>92</v>
      </c>
      <c r="S7" s="155" t="s">
        <v>93</v>
      </c>
      <c r="T7" s="155" t="s">
        <v>94</v>
      </c>
      <c r="U7" s="143" t="s">
        <v>95</v>
      </c>
    </row>
    <row r="8" spans="1:60" x14ac:dyDescent="0.2">
      <c r="A8" s="156" t="s">
        <v>96</v>
      </c>
      <c r="B8" s="157" t="s">
        <v>57</v>
      </c>
      <c r="C8" s="158" t="s">
        <v>58</v>
      </c>
      <c r="D8" s="159"/>
      <c r="E8" s="160"/>
      <c r="F8" s="161"/>
      <c r="G8" s="161">
        <f>SUMIF(AE9:AE23,"&lt;&gt;NOR",G9:G23)</f>
        <v>0</v>
      </c>
      <c r="H8" s="161"/>
      <c r="I8" s="161">
        <f>SUM(I9:I23)</f>
        <v>18291.84</v>
      </c>
      <c r="J8" s="161"/>
      <c r="K8" s="161">
        <f>SUM(K9:K23)</f>
        <v>216994.29</v>
      </c>
      <c r="L8" s="161"/>
      <c r="M8" s="161">
        <f>SUM(M9:M23)</f>
        <v>0</v>
      </c>
      <c r="N8" s="142"/>
      <c r="O8" s="142">
        <f>SUM(O9:O23)</f>
        <v>9.4357600000000001</v>
      </c>
      <c r="P8" s="142"/>
      <c r="Q8" s="142">
        <f>SUM(Q9:Q23)</f>
        <v>0</v>
      </c>
      <c r="R8" s="142"/>
      <c r="S8" s="142"/>
      <c r="T8" s="156"/>
      <c r="U8" s="142">
        <f>SUM(U9:U23)</f>
        <v>287.06</v>
      </c>
      <c r="AE8" t="s">
        <v>97</v>
      </c>
    </row>
    <row r="9" spans="1:60" outlineLevel="1" x14ac:dyDescent="0.2">
      <c r="A9" s="138">
        <v>1</v>
      </c>
      <c r="B9" s="138" t="s">
        <v>98</v>
      </c>
      <c r="C9" s="168" t="s">
        <v>99</v>
      </c>
      <c r="D9" s="144" t="s">
        <v>100</v>
      </c>
      <c r="E9" s="150">
        <v>58.6</v>
      </c>
      <c r="F9" s="152">
        <v>0</v>
      </c>
      <c r="G9" s="152">
        <v>0</v>
      </c>
      <c r="H9" s="152">
        <v>0</v>
      </c>
      <c r="I9" s="152">
        <f t="shared" ref="I9:I23" si="0">ROUND(E9*H9,2)</f>
        <v>0</v>
      </c>
      <c r="J9" s="152">
        <v>454.5</v>
      </c>
      <c r="K9" s="152">
        <f t="shared" ref="K9:K23" si="1">ROUND(E9*J9,2)</f>
        <v>26633.7</v>
      </c>
      <c r="L9" s="152">
        <v>21</v>
      </c>
      <c r="M9" s="152">
        <f t="shared" ref="M9:M23" si="2">G9*(1+L9/100)</f>
        <v>0</v>
      </c>
      <c r="N9" s="145">
        <v>0</v>
      </c>
      <c r="O9" s="145">
        <f t="shared" ref="O9:O23" si="3">ROUND(E9*N9,5)</f>
        <v>0</v>
      </c>
      <c r="P9" s="145">
        <v>0</v>
      </c>
      <c r="Q9" s="145">
        <f t="shared" ref="Q9:Q23" si="4">ROUND(E9*P9,5)</f>
        <v>0</v>
      </c>
      <c r="R9" s="145"/>
      <c r="S9" s="145"/>
      <c r="T9" s="146">
        <v>0.89100000000000001</v>
      </c>
      <c r="U9" s="145">
        <f t="shared" ref="U9:U23" si="5">ROUND(E9*T9,2)</f>
        <v>52.21</v>
      </c>
      <c r="V9" s="137"/>
      <c r="W9" s="137"/>
      <c r="X9" s="137"/>
      <c r="Y9" s="137"/>
      <c r="Z9" s="137"/>
      <c r="AA9" s="137"/>
      <c r="AB9" s="137"/>
      <c r="AC9" s="137"/>
      <c r="AD9" s="137"/>
      <c r="AE9" s="137" t="s">
        <v>101</v>
      </c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38">
        <v>2</v>
      </c>
      <c r="B10" s="138" t="s">
        <v>102</v>
      </c>
      <c r="C10" s="168" t="s">
        <v>103</v>
      </c>
      <c r="D10" s="144" t="s">
        <v>100</v>
      </c>
      <c r="E10" s="150">
        <v>43.9</v>
      </c>
      <c r="F10" s="152">
        <v>0</v>
      </c>
      <c r="G10" s="152">
        <v>0</v>
      </c>
      <c r="H10" s="152">
        <v>0</v>
      </c>
      <c r="I10" s="152">
        <f t="shared" si="0"/>
        <v>0</v>
      </c>
      <c r="J10" s="152">
        <v>411</v>
      </c>
      <c r="K10" s="152">
        <f t="shared" si="1"/>
        <v>18042.900000000001</v>
      </c>
      <c r="L10" s="152">
        <v>21</v>
      </c>
      <c r="M10" s="152">
        <f t="shared" si="2"/>
        <v>0</v>
      </c>
      <c r="N10" s="145">
        <v>0</v>
      </c>
      <c r="O10" s="145">
        <f t="shared" si="3"/>
        <v>0</v>
      </c>
      <c r="P10" s="145">
        <v>0</v>
      </c>
      <c r="Q10" s="145">
        <f t="shared" si="4"/>
        <v>0</v>
      </c>
      <c r="R10" s="145"/>
      <c r="S10" s="145"/>
      <c r="T10" s="146">
        <v>0.98099999999999998</v>
      </c>
      <c r="U10" s="145">
        <f t="shared" si="5"/>
        <v>43.07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 t="s">
        <v>101</v>
      </c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38">
        <v>3</v>
      </c>
      <c r="B11" s="138" t="s">
        <v>104</v>
      </c>
      <c r="C11" s="168" t="s">
        <v>105</v>
      </c>
      <c r="D11" s="144" t="s">
        <v>100</v>
      </c>
      <c r="E11" s="150">
        <v>43.9</v>
      </c>
      <c r="F11" s="152">
        <v>0</v>
      </c>
      <c r="G11" s="152">
        <v>0</v>
      </c>
      <c r="H11" s="152">
        <v>0</v>
      </c>
      <c r="I11" s="152">
        <f t="shared" si="0"/>
        <v>0</v>
      </c>
      <c r="J11" s="152">
        <v>456</v>
      </c>
      <c r="K11" s="152">
        <f t="shared" si="1"/>
        <v>20018.400000000001</v>
      </c>
      <c r="L11" s="152">
        <v>21</v>
      </c>
      <c r="M11" s="152">
        <f t="shared" si="2"/>
        <v>0</v>
      </c>
      <c r="N11" s="145">
        <v>0</v>
      </c>
      <c r="O11" s="145">
        <f t="shared" si="3"/>
        <v>0</v>
      </c>
      <c r="P11" s="145">
        <v>0</v>
      </c>
      <c r="Q11" s="145">
        <f t="shared" si="4"/>
        <v>0</v>
      </c>
      <c r="R11" s="145"/>
      <c r="S11" s="145"/>
      <c r="T11" s="146">
        <v>1.0920000000000001</v>
      </c>
      <c r="U11" s="145">
        <f t="shared" si="5"/>
        <v>47.94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 t="s">
        <v>101</v>
      </c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outlineLevel="1" x14ac:dyDescent="0.2">
      <c r="A12" s="138">
        <v>4</v>
      </c>
      <c r="B12" s="138" t="s">
        <v>106</v>
      </c>
      <c r="C12" s="168" t="s">
        <v>107</v>
      </c>
      <c r="D12" s="144" t="s">
        <v>100</v>
      </c>
      <c r="E12" s="150">
        <v>58.6</v>
      </c>
      <c r="F12" s="152">
        <v>0</v>
      </c>
      <c r="G12" s="152">
        <v>0</v>
      </c>
      <c r="H12" s="152">
        <v>0</v>
      </c>
      <c r="I12" s="152">
        <f t="shared" si="0"/>
        <v>0</v>
      </c>
      <c r="J12" s="152">
        <v>279</v>
      </c>
      <c r="K12" s="152">
        <f t="shared" si="1"/>
        <v>16349.4</v>
      </c>
      <c r="L12" s="152">
        <v>21</v>
      </c>
      <c r="M12" s="152">
        <f t="shared" si="2"/>
        <v>0</v>
      </c>
      <c r="N12" s="145">
        <v>0</v>
      </c>
      <c r="O12" s="145">
        <f t="shared" si="3"/>
        <v>0</v>
      </c>
      <c r="P12" s="145">
        <v>0</v>
      </c>
      <c r="Q12" s="145">
        <f t="shared" si="4"/>
        <v>0</v>
      </c>
      <c r="R12" s="145"/>
      <c r="S12" s="145"/>
      <c r="T12" s="146">
        <v>0.52900000000000003</v>
      </c>
      <c r="U12" s="145">
        <f t="shared" si="5"/>
        <v>31</v>
      </c>
      <c r="V12" s="137"/>
      <c r="W12" s="137"/>
      <c r="X12" s="137"/>
      <c r="Y12" s="137"/>
      <c r="Z12" s="137"/>
      <c r="AA12" s="137"/>
      <c r="AB12" s="137"/>
      <c r="AC12" s="137"/>
      <c r="AD12" s="137"/>
      <c r="AE12" s="137" t="s">
        <v>101</v>
      </c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38">
        <v>5</v>
      </c>
      <c r="B13" s="138" t="s">
        <v>108</v>
      </c>
      <c r="C13" s="168" t="s">
        <v>109</v>
      </c>
      <c r="D13" s="144" t="s">
        <v>100</v>
      </c>
      <c r="E13" s="150">
        <v>39</v>
      </c>
      <c r="F13" s="152">
        <v>0</v>
      </c>
      <c r="G13" s="152">
        <v>0</v>
      </c>
      <c r="H13" s="152">
        <v>0</v>
      </c>
      <c r="I13" s="152">
        <f t="shared" si="0"/>
        <v>0</v>
      </c>
      <c r="J13" s="152">
        <v>145.5</v>
      </c>
      <c r="K13" s="152">
        <f t="shared" si="1"/>
        <v>5674.5</v>
      </c>
      <c r="L13" s="152">
        <v>21</v>
      </c>
      <c r="M13" s="152">
        <f t="shared" si="2"/>
        <v>0</v>
      </c>
      <c r="N13" s="145">
        <v>0</v>
      </c>
      <c r="O13" s="145">
        <f t="shared" si="3"/>
        <v>0</v>
      </c>
      <c r="P13" s="145">
        <v>0</v>
      </c>
      <c r="Q13" s="145">
        <f t="shared" si="4"/>
        <v>0</v>
      </c>
      <c r="R13" s="145"/>
      <c r="S13" s="145"/>
      <c r="T13" s="146">
        <v>0.29599999999999999</v>
      </c>
      <c r="U13" s="145">
        <f t="shared" si="5"/>
        <v>11.54</v>
      </c>
      <c r="V13" s="137"/>
      <c r="W13" s="137"/>
      <c r="X13" s="137"/>
      <c r="Y13" s="137"/>
      <c r="Z13" s="137"/>
      <c r="AA13" s="137"/>
      <c r="AB13" s="137"/>
      <c r="AC13" s="137"/>
      <c r="AD13" s="137"/>
      <c r="AE13" s="137" t="s">
        <v>101</v>
      </c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ht="22.5" outlineLevel="1" x14ac:dyDescent="0.2">
      <c r="A14" s="138">
        <v>6</v>
      </c>
      <c r="B14" s="138" t="s">
        <v>110</v>
      </c>
      <c r="C14" s="168" t="s">
        <v>111</v>
      </c>
      <c r="D14" s="144" t="s">
        <v>100</v>
      </c>
      <c r="E14" s="150">
        <v>72.400000000000006</v>
      </c>
      <c r="F14" s="152">
        <v>0</v>
      </c>
      <c r="G14" s="152">
        <v>0</v>
      </c>
      <c r="H14" s="152">
        <v>0</v>
      </c>
      <c r="I14" s="152">
        <f t="shared" si="0"/>
        <v>0</v>
      </c>
      <c r="J14" s="152">
        <v>308</v>
      </c>
      <c r="K14" s="152">
        <f t="shared" si="1"/>
        <v>22299.200000000001</v>
      </c>
      <c r="L14" s="152">
        <v>21</v>
      </c>
      <c r="M14" s="152">
        <f t="shared" si="2"/>
        <v>0</v>
      </c>
      <c r="N14" s="145">
        <v>0</v>
      </c>
      <c r="O14" s="145">
        <f t="shared" si="3"/>
        <v>0</v>
      </c>
      <c r="P14" s="145">
        <v>0</v>
      </c>
      <c r="Q14" s="145">
        <f t="shared" si="4"/>
        <v>0</v>
      </c>
      <c r="R14" s="145"/>
      <c r="S14" s="145"/>
      <c r="T14" s="146">
        <v>0.65200000000000002</v>
      </c>
      <c r="U14" s="145">
        <f t="shared" si="5"/>
        <v>47.2</v>
      </c>
      <c r="V14" s="137"/>
      <c r="W14" s="137"/>
      <c r="X14" s="137"/>
      <c r="Y14" s="137"/>
      <c r="Z14" s="137"/>
      <c r="AA14" s="137"/>
      <c r="AB14" s="137"/>
      <c r="AC14" s="137"/>
      <c r="AD14" s="137"/>
      <c r="AE14" s="137" t="s">
        <v>101</v>
      </c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outlineLevel="1" x14ac:dyDescent="0.2">
      <c r="A15" s="138">
        <v>7</v>
      </c>
      <c r="B15" s="138" t="s">
        <v>112</v>
      </c>
      <c r="C15" s="168" t="s">
        <v>113</v>
      </c>
      <c r="D15" s="144" t="s">
        <v>100</v>
      </c>
      <c r="E15" s="150">
        <v>43.9</v>
      </c>
      <c r="F15" s="152">
        <v>0</v>
      </c>
      <c r="G15" s="152">
        <v>0</v>
      </c>
      <c r="H15" s="152">
        <v>0</v>
      </c>
      <c r="I15" s="152">
        <f t="shared" si="0"/>
        <v>0</v>
      </c>
      <c r="J15" s="152">
        <v>53</v>
      </c>
      <c r="K15" s="152">
        <f t="shared" si="1"/>
        <v>2326.6999999999998</v>
      </c>
      <c r="L15" s="152">
        <v>21</v>
      </c>
      <c r="M15" s="152">
        <f t="shared" si="2"/>
        <v>0</v>
      </c>
      <c r="N15" s="145">
        <v>0</v>
      </c>
      <c r="O15" s="145">
        <f t="shared" si="3"/>
        <v>0</v>
      </c>
      <c r="P15" s="145">
        <v>0</v>
      </c>
      <c r="Q15" s="145">
        <f t="shared" si="4"/>
        <v>0</v>
      </c>
      <c r="R15" s="145"/>
      <c r="S15" s="145"/>
      <c r="T15" s="146">
        <v>7.3999999999999996E-2</v>
      </c>
      <c r="U15" s="145">
        <f t="shared" si="5"/>
        <v>3.25</v>
      </c>
      <c r="V15" s="137"/>
      <c r="W15" s="137"/>
      <c r="X15" s="137"/>
      <c r="Y15" s="137"/>
      <c r="Z15" s="137"/>
      <c r="AA15" s="137"/>
      <c r="AB15" s="137"/>
      <c r="AC15" s="137"/>
      <c r="AD15" s="137"/>
      <c r="AE15" s="137" t="s">
        <v>101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ht="22.5" outlineLevel="1" x14ac:dyDescent="0.2">
      <c r="A16" s="138">
        <v>8</v>
      </c>
      <c r="B16" s="138" t="s">
        <v>114</v>
      </c>
      <c r="C16" s="168" t="s">
        <v>115</v>
      </c>
      <c r="D16" s="144" t="s">
        <v>100</v>
      </c>
      <c r="E16" s="150">
        <v>72.400000000000006</v>
      </c>
      <c r="F16" s="152">
        <v>0</v>
      </c>
      <c r="G16" s="152">
        <v>0</v>
      </c>
      <c r="H16" s="152">
        <v>0</v>
      </c>
      <c r="I16" s="152">
        <f t="shared" si="0"/>
        <v>0</v>
      </c>
      <c r="J16" s="152">
        <v>296.5</v>
      </c>
      <c r="K16" s="152">
        <f t="shared" si="1"/>
        <v>21466.6</v>
      </c>
      <c r="L16" s="152">
        <v>21</v>
      </c>
      <c r="M16" s="152">
        <f t="shared" si="2"/>
        <v>0</v>
      </c>
      <c r="N16" s="145">
        <v>0</v>
      </c>
      <c r="O16" s="145">
        <f t="shared" si="3"/>
        <v>0</v>
      </c>
      <c r="P16" s="145">
        <v>0</v>
      </c>
      <c r="Q16" s="145">
        <f t="shared" si="4"/>
        <v>0</v>
      </c>
      <c r="R16" s="145"/>
      <c r="S16" s="145"/>
      <c r="T16" s="146">
        <v>1.0999999999999999E-2</v>
      </c>
      <c r="U16" s="145">
        <f t="shared" si="5"/>
        <v>0.8</v>
      </c>
      <c r="V16" s="137"/>
      <c r="W16" s="137"/>
      <c r="X16" s="137"/>
      <c r="Y16" s="137"/>
      <c r="Z16" s="137"/>
      <c r="AA16" s="137"/>
      <c r="AB16" s="137"/>
      <c r="AC16" s="137"/>
      <c r="AD16" s="137"/>
      <c r="AE16" s="137" t="s">
        <v>101</v>
      </c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38">
        <v>9</v>
      </c>
      <c r="B17" s="138" t="s">
        <v>116</v>
      </c>
      <c r="C17" s="168" t="s">
        <v>117</v>
      </c>
      <c r="D17" s="144" t="s">
        <v>100</v>
      </c>
      <c r="E17" s="150">
        <v>1303.2</v>
      </c>
      <c r="F17" s="152">
        <v>0</v>
      </c>
      <c r="G17" s="152">
        <v>0</v>
      </c>
      <c r="H17" s="152">
        <v>0</v>
      </c>
      <c r="I17" s="152">
        <f t="shared" si="0"/>
        <v>0</v>
      </c>
      <c r="J17" s="152">
        <v>23.9</v>
      </c>
      <c r="K17" s="152">
        <f t="shared" si="1"/>
        <v>31146.48</v>
      </c>
      <c r="L17" s="152">
        <v>21</v>
      </c>
      <c r="M17" s="152">
        <f t="shared" si="2"/>
        <v>0</v>
      </c>
      <c r="N17" s="145">
        <v>0</v>
      </c>
      <c r="O17" s="145">
        <f t="shared" si="3"/>
        <v>0</v>
      </c>
      <c r="P17" s="145">
        <v>0</v>
      </c>
      <c r="Q17" s="145">
        <f t="shared" si="4"/>
        <v>0</v>
      </c>
      <c r="R17" s="145"/>
      <c r="S17" s="145"/>
      <c r="T17" s="146">
        <v>0</v>
      </c>
      <c r="U17" s="145">
        <f t="shared" si="5"/>
        <v>0</v>
      </c>
      <c r="V17" s="137"/>
      <c r="W17" s="137"/>
      <c r="X17" s="137"/>
      <c r="Y17" s="137"/>
      <c r="Z17" s="137"/>
      <c r="AA17" s="137"/>
      <c r="AB17" s="137"/>
      <c r="AC17" s="137"/>
      <c r="AD17" s="137"/>
      <c r="AE17" s="137" t="s">
        <v>101</v>
      </c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ht="22.5" outlineLevel="1" x14ac:dyDescent="0.2">
      <c r="A18" s="138">
        <v>10</v>
      </c>
      <c r="B18" s="138" t="s">
        <v>118</v>
      </c>
      <c r="C18" s="168" t="s">
        <v>119</v>
      </c>
      <c r="D18" s="144" t="s">
        <v>100</v>
      </c>
      <c r="E18" s="150">
        <v>72.400000000000006</v>
      </c>
      <c r="F18" s="152">
        <v>0</v>
      </c>
      <c r="G18" s="152">
        <v>0</v>
      </c>
      <c r="H18" s="152">
        <v>0</v>
      </c>
      <c r="I18" s="152">
        <f t="shared" si="0"/>
        <v>0</v>
      </c>
      <c r="J18" s="152">
        <v>400</v>
      </c>
      <c r="K18" s="152">
        <f t="shared" si="1"/>
        <v>28960</v>
      </c>
      <c r="L18" s="152">
        <v>21</v>
      </c>
      <c r="M18" s="152">
        <f t="shared" si="2"/>
        <v>0</v>
      </c>
      <c r="N18" s="145">
        <v>0</v>
      </c>
      <c r="O18" s="145">
        <f t="shared" si="3"/>
        <v>0</v>
      </c>
      <c r="P18" s="145">
        <v>0</v>
      </c>
      <c r="Q18" s="145">
        <f t="shared" si="4"/>
        <v>0</v>
      </c>
      <c r="R18" s="145"/>
      <c r="S18" s="145"/>
      <c r="T18" s="146">
        <v>0</v>
      </c>
      <c r="U18" s="145">
        <f t="shared" si="5"/>
        <v>0</v>
      </c>
      <c r="V18" s="137"/>
      <c r="W18" s="137"/>
      <c r="X18" s="137"/>
      <c r="Y18" s="137"/>
      <c r="Z18" s="137"/>
      <c r="AA18" s="137"/>
      <c r="AB18" s="137"/>
      <c r="AC18" s="137"/>
      <c r="AD18" s="137"/>
      <c r="AE18" s="137" t="s">
        <v>101</v>
      </c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38">
        <v>11</v>
      </c>
      <c r="B19" s="138" t="s">
        <v>120</v>
      </c>
      <c r="C19" s="168" t="s">
        <v>121</v>
      </c>
      <c r="D19" s="144" t="s">
        <v>122</v>
      </c>
      <c r="E19" s="150">
        <v>50</v>
      </c>
      <c r="F19" s="152">
        <v>0</v>
      </c>
      <c r="G19" s="152">
        <v>0</v>
      </c>
      <c r="H19" s="152">
        <v>0</v>
      </c>
      <c r="I19" s="152">
        <f t="shared" si="0"/>
        <v>0</v>
      </c>
      <c r="J19" s="152">
        <v>76.099999999999994</v>
      </c>
      <c r="K19" s="152">
        <f t="shared" si="1"/>
        <v>3805</v>
      </c>
      <c r="L19" s="152">
        <v>21</v>
      </c>
      <c r="M19" s="152">
        <f t="shared" si="2"/>
        <v>0</v>
      </c>
      <c r="N19" s="145">
        <v>0</v>
      </c>
      <c r="O19" s="145">
        <f t="shared" si="3"/>
        <v>0</v>
      </c>
      <c r="P19" s="145">
        <v>0</v>
      </c>
      <c r="Q19" s="145">
        <f t="shared" si="4"/>
        <v>0</v>
      </c>
      <c r="R19" s="145"/>
      <c r="S19" s="145"/>
      <c r="T19" s="146">
        <v>0.17699999999999999</v>
      </c>
      <c r="U19" s="145">
        <f t="shared" si="5"/>
        <v>8.85</v>
      </c>
      <c r="V19" s="137"/>
      <c r="W19" s="137"/>
      <c r="X19" s="137"/>
      <c r="Y19" s="137"/>
      <c r="Z19" s="137"/>
      <c r="AA19" s="137"/>
      <c r="AB19" s="137"/>
      <c r="AC19" s="137"/>
      <c r="AD19" s="137"/>
      <c r="AE19" s="137" t="s">
        <v>101</v>
      </c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38">
        <v>12</v>
      </c>
      <c r="B20" s="138" t="s">
        <v>123</v>
      </c>
      <c r="C20" s="168" t="s">
        <v>124</v>
      </c>
      <c r="D20" s="144" t="s">
        <v>122</v>
      </c>
      <c r="E20" s="150">
        <v>50</v>
      </c>
      <c r="F20" s="152">
        <v>0</v>
      </c>
      <c r="G20" s="152">
        <v>0</v>
      </c>
      <c r="H20" s="152">
        <v>1.98</v>
      </c>
      <c r="I20" s="152">
        <f t="shared" si="0"/>
        <v>99</v>
      </c>
      <c r="J20" s="152">
        <v>26.02</v>
      </c>
      <c r="K20" s="152">
        <f t="shared" si="1"/>
        <v>1301</v>
      </c>
      <c r="L20" s="152">
        <v>21</v>
      </c>
      <c r="M20" s="152">
        <f t="shared" si="2"/>
        <v>0</v>
      </c>
      <c r="N20" s="145">
        <v>0</v>
      </c>
      <c r="O20" s="145">
        <f t="shared" si="3"/>
        <v>0</v>
      </c>
      <c r="P20" s="145">
        <v>0</v>
      </c>
      <c r="Q20" s="145">
        <f t="shared" si="4"/>
        <v>0</v>
      </c>
      <c r="R20" s="145"/>
      <c r="S20" s="145"/>
      <c r="T20" s="146">
        <v>0.06</v>
      </c>
      <c r="U20" s="145">
        <f t="shared" si="5"/>
        <v>3</v>
      </c>
      <c r="V20" s="137"/>
      <c r="W20" s="137"/>
      <c r="X20" s="137"/>
      <c r="Y20" s="137"/>
      <c r="Z20" s="137"/>
      <c r="AA20" s="137"/>
      <c r="AB20" s="137"/>
      <c r="AC20" s="137"/>
      <c r="AD20" s="137"/>
      <c r="AE20" s="137" t="s">
        <v>101</v>
      </c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outlineLevel="1" x14ac:dyDescent="0.2">
      <c r="A21" s="138">
        <v>13</v>
      </c>
      <c r="B21" s="138" t="s">
        <v>125</v>
      </c>
      <c r="C21" s="168" t="s">
        <v>126</v>
      </c>
      <c r="D21" s="144" t="s">
        <v>127</v>
      </c>
      <c r="E21" s="150">
        <v>52</v>
      </c>
      <c r="F21" s="152">
        <v>0</v>
      </c>
      <c r="G21" s="152">
        <v>0</v>
      </c>
      <c r="H21" s="152">
        <v>277.17</v>
      </c>
      <c r="I21" s="152">
        <f t="shared" si="0"/>
        <v>14412.84</v>
      </c>
      <c r="J21" s="152">
        <v>272.83</v>
      </c>
      <c r="K21" s="152">
        <f t="shared" si="1"/>
        <v>14187.16</v>
      </c>
      <c r="L21" s="152">
        <v>21</v>
      </c>
      <c r="M21" s="152">
        <f t="shared" si="2"/>
        <v>0</v>
      </c>
      <c r="N21" s="145">
        <v>8.3800000000000003E-3</v>
      </c>
      <c r="O21" s="145">
        <f t="shared" si="3"/>
        <v>0.43575999999999998</v>
      </c>
      <c r="P21" s="145">
        <v>0</v>
      </c>
      <c r="Q21" s="145">
        <f t="shared" si="4"/>
        <v>0</v>
      </c>
      <c r="R21" s="145"/>
      <c r="S21" s="145"/>
      <c r="T21" s="146">
        <v>0.53400000000000003</v>
      </c>
      <c r="U21" s="145">
        <f t="shared" si="5"/>
        <v>27.77</v>
      </c>
      <c r="V21" s="137"/>
      <c r="W21" s="137"/>
      <c r="X21" s="137"/>
      <c r="Y21" s="137"/>
      <c r="Z21" s="137"/>
      <c r="AA21" s="137"/>
      <c r="AB21" s="137"/>
      <c r="AC21" s="137"/>
      <c r="AD21" s="137"/>
      <c r="AE21" s="137" t="s">
        <v>101</v>
      </c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outlineLevel="1" x14ac:dyDescent="0.2">
      <c r="A22" s="138">
        <v>14</v>
      </c>
      <c r="B22" s="138" t="s">
        <v>128</v>
      </c>
      <c r="C22" s="168" t="s">
        <v>129</v>
      </c>
      <c r="D22" s="144" t="s">
        <v>100</v>
      </c>
      <c r="E22" s="150">
        <v>4.75</v>
      </c>
      <c r="F22" s="152">
        <v>0</v>
      </c>
      <c r="G22" s="152">
        <v>0</v>
      </c>
      <c r="H22" s="152">
        <v>0</v>
      </c>
      <c r="I22" s="152">
        <f t="shared" si="0"/>
        <v>0</v>
      </c>
      <c r="J22" s="152">
        <v>1007</v>
      </c>
      <c r="K22" s="152">
        <f t="shared" si="1"/>
        <v>4783.25</v>
      </c>
      <c r="L22" s="152">
        <v>21</v>
      </c>
      <c r="M22" s="152">
        <f t="shared" si="2"/>
        <v>0</v>
      </c>
      <c r="N22" s="145">
        <v>0</v>
      </c>
      <c r="O22" s="145">
        <f t="shared" si="3"/>
        <v>0</v>
      </c>
      <c r="P22" s="145">
        <v>0</v>
      </c>
      <c r="Q22" s="145">
        <f t="shared" si="4"/>
        <v>0</v>
      </c>
      <c r="R22" s="145"/>
      <c r="S22" s="145"/>
      <c r="T22" s="146">
        <v>2.1949999999999998</v>
      </c>
      <c r="U22" s="145">
        <f t="shared" si="5"/>
        <v>10.43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7" t="s">
        <v>101</v>
      </c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38">
        <v>15</v>
      </c>
      <c r="B23" s="138" t="s">
        <v>130</v>
      </c>
      <c r="C23" s="168" t="s">
        <v>131</v>
      </c>
      <c r="D23" s="144" t="s">
        <v>132</v>
      </c>
      <c r="E23" s="150">
        <v>9</v>
      </c>
      <c r="F23" s="152">
        <v>0</v>
      </c>
      <c r="G23" s="152">
        <v>0</v>
      </c>
      <c r="H23" s="152">
        <v>420</v>
      </c>
      <c r="I23" s="152">
        <f t="shared" si="0"/>
        <v>3780</v>
      </c>
      <c r="J23" s="152">
        <v>0</v>
      </c>
      <c r="K23" s="152">
        <f t="shared" si="1"/>
        <v>0</v>
      </c>
      <c r="L23" s="152">
        <v>21</v>
      </c>
      <c r="M23" s="152">
        <f t="shared" si="2"/>
        <v>0</v>
      </c>
      <c r="N23" s="145">
        <v>1</v>
      </c>
      <c r="O23" s="145">
        <f t="shared" si="3"/>
        <v>9</v>
      </c>
      <c r="P23" s="145">
        <v>0</v>
      </c>
      <c r="Q23" s="145">
        <f t="shared" si="4"/>
        <v>0</v>
      </c>
      <c r="R23" s="145"/>
      <c r="S23" s="145"/>
      <c r="T23" s="146">
        <v>0</v>
      </c>
      <c r="U23" s="145">
        <f t="shared" si="5"/>
        <v>0</v>
      </c>
      <c r="V23" s="137"/>
      <c r="W23" s="137"/>
      <c r="X23" s="137"/>
      <c r="Y23" s="137"/>
      <c r="Z23" s="137"/>
      <c r="AA23" s="137"/>
      <c r="AB23" s="137"/>
      <c r="AC23" s="137"/>
      <c r="AD23" s="137"/>
      <c r="AE23" s="137" t="s">
        <v>133</v>
      </c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39" t="s">
        <v>96</v>
      </c>
      <c r="B24" s="139" t="s">
        <v>59</v>
      </c>
      <c r="C24" s="169" t="s">
        <v>60</v>
      </c>
      <c r="D24" s="147"/>
      <c r="E24" s="151"/>
      <c r="F24" s="153"/>
      <c r="G24" s="153">
        <f>SUMIF(AE25:AE27,"&lt;&gt;NOR",G25:G27)</f>
        <v>0</v>
      </c>
      <c r="H24" s="153"/>
      <c r="I24" s="153">
        <f>SUM(I25:I27)</f>
        <v>392630.39999999997</v>
      </c>
      <c r="J24" s="153"/>
      <c r="K24" s="153">
        <f>SUM(K25:K27)</f>
        <v>178449.6</v>
      </c>
      <c r="L24" s="153"/>
      <c r="M24" s="153">
        <f>SUM(M25:M27)</f>
        <v>0</v>
      </c>
      <c r="N24" s="148"/>
      <c r="O24" s="148">
        <f>SUM(O25:O27)</f>
        <v>309.29759999999999</v>
      </c>
      <c r="P24" s="148"/>
      <c r="Q24" s="148">
        <f>SUM(Q25:Q27)</f>
        <v>0</v>
      </c>
      <c r="R24" s="148"/>
      <c r="S24" s="148"/>
      <c r="T24" s="149"/>
      <c r="U24" s="148">
        <f>SUM(U25:U27)</f>
        <v>335.76</v>
      </c>
      <c r="AE24" t="s">
        <v>97</v>
      </c>
    </row>
    <row r="25" spans="1:60" outlineLevel="1" x14ac:dyDescent="0.2">
      <c r="A25" s="138">
        <v>16</v>
      </c>
      <c r="B25" s="138" t="s">
        <v>134</v>
      </c>
      <c r="C25" s="168" t="s">
        <v>135</v>
      </c>
      <c r="D25" s="144" t="s">
        <v>122</v>
      </c>
      <c r="E25" s="150">
        <v>240</v>
      </c>
      <c r="F25" s="152">
        <v>0</v>
      </c>
      <c r="G25" s="152">
        <v>0</v>
      </c>
      <c r="H25" s="152">
        <v>150.43</v>
      </c>
      <c r="I25" s="152">
        <f>ROUND(E25*H25,2)</f>
        <v>36103.199999999997</v>
      </c>
      <c r="J25" s="152">
        <v>37.569999999999993</v>
      </c>
      <c r="K25" s="152">
        <f>ROUND(E25*J25,2)</f>
        <v>9016.7999999999993</v>
      </c>
      <c r="L25" s="152">
        <v>21</v>
      </c>
      <c r="M25" s="152">
        <f>G25*(1+L25/100)</f>
        <v>0</v>
      </c>
      <c r="N25" s="145">
        <v>0.30005999999999999</v>
      </c>
      <c r="O25" s="145">
        <f>ROUND(E25*N25,5)</f>
        <v>72.014399999999995</v>
      </c>
      <c r="P25" s="145">
        <v>0</v>
      </c>
      <c r="Q25" s="145">
        <f>ROUND(E25*P25,5)</f>
        <v>0</v>
      </c>
      <c r="R25" s="145"/>
      <c r="S25" s="145"/>
      <c r="T25" s="146">
        <v>4.2000000000000003E-2</v>
      </c>
      <c r="U25" s="145">
        <f>ROUND(E25*T25,2)</f>
        <v>10.08</v>
      </c>
      <c r="V25" s="137"/>
      <c r="W25" s="137"/>
      <c r="X25" s="137"/>
      <c r="Y25" s="137"/>
      <c r="Z25" s="137"/>
      <c r="AA25" s="137"/>
      <c r="AB25" s="137"/>
      <c r="AC25" s="137"/>
      <c r="AD25" s="137"/>
      <c r="AE25" s="137" t="s">
        <v>101</v>
      </c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outlineLevel="1" x14ac:dyDescent="0.2">
      <c r="A26" s="138">
        <v>17</v>
      </c>
      <c r="B26" s="138" t="s">
        <v>136</v>
      </c>
      <c r="C26" s="168" t="s">
        <v>137</v>
      </c>
      <c r="D26" s="144" t="s">
        <v>122</v>
      </c>
      <c r="E26" s="150">
        <v>240</v>
      </c>
      <c r="F26" s="152">
        <v>0</v>
      </c>
      <c r="G26" s="152">
        <v>0</v>
      </c>
      <c r="H26" s="152">
        <v>328.39</v>
      </c>
      <c r="I26" s="152">
        <f>ROUND(E26*H26,2)</f>
        <v>78813.600000000006</v>
      </c>
      <c r="J26" s="152">
        <v>97.110000000000014</v>
      </c>
      <c r="K26" s="152">
        <f>ROUND(E26*J26,2)</f>
        <v>23306.400000000001</v>
      </c>
      <c r="L26" s="152">
        <v>21</v>
      </c>
      <c r="M26" s="152">
        <f>G26*(1+L26/100)</f>
        <v>0</v>
      </c>
      <c r="N26" s="145">
        <v>0.26250000000000001</v>
      </c>
      <c r="O26" s="145">
        <f>ROUND(E26*N26,5)</f>
        <v>63</v>
      </c>
      <c r="P26" s="145">
        <v>0</v>
      </c>
      <c r="Q26" s="145">
        <f>ROUND(E26*P26,5)</f>
        <v>0</v>
      </c>
      <c r="R26" s="145"/>
      <c r="S26" s="145"/>
      <c r="T26" s="146">
        <v>0.16600000000000001</v>
      </c>
      <c r="U26" s="145">
        <f>ROUND(E26*T26,2)</f>
        <v>39.840000000000003</v>
      </c>
      <c r="V26" s="137"/>
      <c r="W26" s="137"/>
      <c r="X26" s="137"/>
      <c r="Y26" s="137"/>
      <c r="Z26" s="137"/>
      <c r="AA26" s="137"/>
      <c r="AB26" s="137"/>
      <c r="AC26" s="137"/>
      <c r="AD26" s="137"/>
      <c r="AE26" s="137" t="s">
        <v>101</v>
      </c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</row>
    <row r="27" spans="1:60" outlineLevel="1" x14ac:dyDescent="0.2">
      <c r="A27" s="138">
        <v>18</v>
      </c>
      <c r="B27" s="138" t="s">
        <v>138</v>
      </c>
      <c r="C27" s="168" t="s">
        <v>139</v>
      </c>
      <c r="D27" s="144" t="s">
        <v>122</v>
      </c>
      <c r="E27" s="150">
        <v>240</v>
      </c>
      <c r="F27" s="152">
        <v>0</v>
      </c>
      <c r="G27" s="152">
        <v>0</v>
      </c>
      <c r="H27" s="152">
        <v>1157.1400000000001</v>
      </c>
      <c r="I27" s="152">
        <f>ROUND(E27*H27,2)</f>
        <v>277713.59999999998</v>
      </c>
      <c r="J27" s="152">
        <v>608.8599999999999</v>
      </c>
      <c r="K27" s="152">
        <f>ROUND(E27*J27,2)</f>
        <v>146126.39999999999</v>
      </c>
      <c r="L27" s="152">
        <v>21</v>
      </c>
      <c r="M27" s="152">
        <f>G27*(1+L27/100)</f>
        <v>0</v>
      </c>
      <c r="N27" s="145">
        <v>0.72618000000000005</v>
      </c>
      <c r="O27" s="145">
        <f>ROUND(E27*N27,5)</f>
        <v>174.28319999999999</v>
      </c>
      <c r="P27" s="145">
        <v>0</v>
      </c>
      <c r="Q27" s="145">
        <f>ROUND(E27*P27,5)</f>
        <v>0</v>
      </c>
      <c r="R27" s="145"/>
      <c r="S27" s="145"/>
      <c r="T27" s="146">
        <v>1.1910000000000001</v>
      </c>
      <c r="U27" s="145">
        <f>ROUND(E27*T27,2)</f>
        <v>285.83999999999997</v>
      </c>
      <c r="V27" s="137"/>
      <c r="W27" s="137"/>
      <c r="X27" s="137"/>
      <c r="Y27" s="137"/>
      <c r="Z27" s="137"/>
      <c r="AA27" s="137"/>
      <c r="AB27" s="137"/>
      <c r="AC27" s="137"/>
      <c r="AD27" s="137"/>
      <c r="AE27" s="137" t="s">
        <v>101</v>
      </c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x14ac:dyDescent="0.2">
      <c r="A28" s="139" t="s">
        <v>96</v>
      </c>
      <c r="B28" s="139" t="s">
        <v>61</v>
      </c>
      <c r="C28" s="169" t="s">
        <v>62</v>
      </c>
      <c r="D28" s="147"/>
      <c r="E28" s="151"/>
      <c r="F28" s="153"/>
      <c r="G28" s="153">
        <f>SUMIF(AE29:AE30,"&lt;&gt;NOR",G29:G30)</f>
        <v>0</v>
      </c>
      <c r="H28" s="153"/>
      <c r="I28" s="153">
        <f>SUM(I29:I30)</f>
        <v>7001.68</v>
      </c>
      <c r="J28" s="153"/>
      <c r="K28" s="153">
        <f>SUM(K29:K30)</f>
        <v>4132.32</v>
      </c>
      <c r="L28" s="153"/>
      <c r="M28" s="153">
        <f>SUM(M29:M30)</f>
        <v>0</v>
      </c>
      <c r="N28" s="148"/>
      <c r="O28" s="148">
        <f>SUM(O29:O30)</f>
        <v>1.4600599999999999</v>
      </c>
      <c r="P28" s="148"/>
      <c r="Q28" s="148">
        <f>SUM(Q29:Q30)</f>
        <v>0</v>
      </c>
      <c r="R28" s="148"/>
      <c r="S28" s="148"/>
      <c r="T28" s="149"/>
      <c r="U28" s="148">
        <f>SUM(U29:U30)</f>
        <v>4.07</v>
      </c>
      <c r="AE28" t="s">
        <v>97</v>
      </c>
    </row>
    <row r="29" spans="1:60" ht="22.5" outlineLevel="1" x14ac:dyDescent="0.2">
      <c r="A29" s="138">
        <v>19</v>
      </c>
      <c r="B29" s="138" t="s">
        <v>140</v>
      </c>
      <c r="C29" s="168" t="s">
        <v>141</v>
      </c>
      <c r="D29" s="144" t="s">
        <v>127</v>
      </c>
      <c r="E29" s="150">
        <v>3</v>
      </c>
      <c r="F29" s="152">
        <v>0</v>
      </c>
      <c r="G29" s="152">
        <v>0</v>
      </c>
      <c r="H29" s="152">
        <v>0.56000000000000005</v>
      </c>
      <c r="I29" s="152">
        <f>ROUND(E29*H29,2)</f>
        <v>1.68</v>
      </c>
      <c r="J29" s="152">
        <v>1027.44</v>
      </c>
      <c r="K29" s="152">
        <f>ROUND(E29*J29,2)</f>
        <v>3082.32</v>
      </c>
      <c r="L29" s="152">
        <v>21</v>
      </c>
      <c r="M29" s="152">
        <f>G29*(1+L29/100)</f>
        <v>0</v>
      </c>
      <c r="N29" s="145">
        <v>2.0000000000000002E-5</v>
      </c>
      <c r="O29" s="145">
        <f>ROUND(E29*N29,5)</f>
        <v>6.0000000000000002E-5</v>
      </c>
      <c r="P29" s="145">
        <v>0</v>
      </c>
      <c r="Q29" s="145">
        <f>ROUND(E29*P29,5)</f>
        <v>0</v>
      </c>
      <c r="R29" s="145"/>
      <c r="S29" s="145"/>
      <c r="T29" s="146">
        <v>1.3580000000000001</v>
      </c>
      <c r="U29" s="145">
        <f>ROUND(E29*T29,2)</f>
        <v>4.07</v>
      </c>
      <c r="V29" s="137"/>
      <c r="W29" s="137"/>
      <c r="X29" s="137"/>
      <c r="Y29" s="137"/>
      <c r="Z29" s="137"/>
      <c r="AA29" s="137"/>
      <c r="AB29" s="137"/>
      <c r="AC29" s="137"/>
      <c r="AD29" s="137"/>
      <c r="AE29" s="137" t="s">
        <v>101</v>
      </c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38">
        <v>20</v>
      </c>
      <c r="B30" s="138" t="s">
        <v>142</v>
      </c>
      <c r="C30" s="168" t="s">
        <v>143</v>
      </c>
      <c r="D30" s="144" t="s">
        <v>144</v>
      </c>
      <c r="E30" s="150">
        <v>1</v>
      </c>
      <c r="F30" s="152">
        <v>0</v>
      </c>
      <c r="G30" s="152">
        <v>0</v>
      </c>
      <c r="H30" s="152">
        <v>7000</v>
      </c>
      <c r="I30" s="152">
        <f>ROUND(E30*H30,2)</f>
        <v>7000</v>
      </c>
      <c r="J30" s="152">
        <v>1050</v>
      </c>
      <c r="K30" s="152">
        <f>ROUND(E30*J30,2)</f>
        <v>1050</v>
      </c>
      <c r="L30" s="152">
        <v>21</v>
      </c>
      <c r="M30" s="152">
        <f>G30*(1+L30/100)</f>
        <v>0</v>
      </c>
      <c r="N30" s="145">
        <v>1.46</v>
      </c>
      <c r="O30" s="145">
        <f>ROUND(E30*N30,5)</f>
        <v>1.46</v>
      </c>
      <c r="P30" s="145">
        <v>0</v>
      </c>
      <c r="Q30" s="145">
        <f>ROUND(E30*P30,5)</f>
        <v>0</v>
      </c>
      <c r="R30" s="145"/>
      <c r="S30" s="145"/>
      <c r="T30" s="146">
        <v>0</v>
      </c>
      <c r="U30" s="145">
        <f>ROUND(E30*T30,2)</f>
        <v>0</v>
      </c>
      <c r="V30" s="137"/>
      <c r="W30" s="137"/>
      <c r="X30" s="137"/>
      <c r="Y30" s="137"/>
      <c r="Z30" s="137"/>
      <c r="AA30" s="137"/>
      <c r="AB30" s="137"/>
      <c r="AC30" s="137"/>
      <c r="AD30" s="137"/>
      <c r="AE30" s="137" t="s">
        <v>101</v>
      </c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x14ac:dyDescent="0.2">
      <c r="A31" s="139" t="s">
        <v>96</v>
      </c>
      <c r="B31" s="139" t="s">
        <v>63</v>
      </c>
      <c r="C31" s="169" t="s">
        <v>64</v>
      </c>
      <c r="D31" s="147"/>
      <c r="E31" s="151"/>
      <c r="F31" s="153"/>
      <c r="G31" s="153">
        <f>SUMIF(AE32:AE32,"&lt;&gt;NOR",G32:G32)</f>
        <v>0</v>
      </c>
      <c r="H31" s="153"/>
      <c r="I31" s="153">
        <f>SUM(I32:I32)</f>
        <v>27394.2</v>
      </c>
      <c r="J31" s="153"/>
      <c r="K31" s="153">
        <f>SUM(K32:K32)</f>
        <v>11080.8</v>
      </c>
      <c r="L31" s="153"/>
      <c r="M31" s="153">
        <f>SUM(M32:M32)</f>
        <v>0</v>
      </c>
      <c r="N31" s="148"/>
      <c r="O31" s="148">
        <f>SUM(O32:O32)</f>
        <v>15.3026</v>
      </c>
      <c r="P31" s="148"/>
      <c r="Q31" s="148">
        <f>SUM(Q32:Q32)</f>
        <v>0</v>
      </c>
      <c r="R31" s="148"/>
      <c r="S31" s="148"/>
      <c r="T31" s="149"/>
      <c r="U31" s="148">
        <f>SUM(U32:U32)</f>
        <v>21.38</v>
      </c>
      <c r="AE31" t="s">
        <v>97</v>
      </c>
    </row>
    <row r="32" spans="1:60" ht="22.5" outlineLevel="1" x14ac:dyDescent="0.2">
      <c r="A32" s="138">
        <v>21</v>
      </c>
      <c r="B32" s="138" t="s">
        <v>145</v>
      </c>
      <c r="C32" s="168" t="s">
        <v>146</v>
      </c>
      <c r="D32" s="144" t="s">
        <v>127</v>
      </c>
      <c r="E32" s="150">
        <v>95</v>
      </c>
      <c r="F32" s="152">
        <v>0</v>
      </c>
      <c r="G32" s="152">
        <v>0</v>
      </c>
      <c r="H32" s="152">
        <v>288.36</v>
      </c>
      <c r="I32" s="152">
        <f>ROUND(E32*H32,2)</f>
        <v>27394.2</v>
      </c>
      <c r="J32" s="152">
        <v>116.63999999999999</v>
      </c>
      <c r="K32" s="152">
        <f>ROUND(E32*J32,2)</f>
        <v>11080.8</v>
      </c>
      <c r="L32" s="152">
        <v>21</v>
      </c>
      <c r="M32" s="152">
        <f>G32*(1+L32/100)</f>
        <v>0</v>
      </c>
      <c r="N32" s="145">
        <v>0.16108</v>
      </c>
      <c r="O32" s="145">
        <f>ROUND(E32*N32,5)</f>
        <v>15.3026</v>
      </c>
      <c r="P32" s="145">
        <v>0</v>
      </c>
      <c r="Q32" s="145">
        <f>ROUND(E32*P32,5)</f>
        <v>0</v>
      </c>
      <c r="R32" s="145"/>
      <c r="S32" s="145"/>
      <c r="T32" s="146">
        <v>0.22503999999999999</v>
      </c>
      <c r="U32" s="145">
        <f>ROUND(E32*T32,2)</f>
        <v>21.38</v>
      </c>
      <c r="V32" s="137"/>
      <c r="W32" s="137"/>
      <c r="X32" s="137"/>
      <c r="Y32" s="137"/>
      <c r="Z32" s="137"/>
      <c r="AA32" s="137"/>
      <c r="AB32" s="137"/>
      <c r="AC32" s="137"/>
      <c r="AD32" s="137"/>
      <c r="AE32" s="137" t="s">
        <v>101</v>
      </c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x14ac:dyDescent="0.2">
      <c r="A33" s="139" t="s">
        <v>96</v>
      </c>
      <c r="B33" s="139" t="s">
        <v>65</v>
      </c>
      <c r="C33" s="169" t="s">
        <v>66</v>
      </c>
      <c r="D33" s="147"/>
      <c r="E33" s="151"/>
      <c r="F33" s="153"/>
      <c r="G33" s="153">
        <f>SUMIF(AE34:AE36,"&lt;&gt;NOR",G34:G36)</f>
        <v>0</v>
      </c>
      <c r="H33" s="153"/>
      <c r="I33" s="153">
        <f>SUM(I34:I36)</f>
        <v>971.52</v>
      </c>
      <c r="J33" s="153"/>
      <c r="K33" s="153">
        <f>SUM(K34:K36)</f>
        <v>20513.28</v>
      </c>
      <c r="L33" s="153"/>
      <c r="M33" s="153">
        <f>SUM(M34:M36)</f>
        <v>0</v>
      </c>
      <c r="N33" s="148"/>
      <c r="O33" s="148">
        <f>SUM(O34:O36)</f>
        <v>0.69423999999999997</v>
      </c>
      <c r="P33" s="148"/>
      <c r="Q33" s="148">
        <f>SUM(Q34:Q36)</f>
        <v>0.28799999999999998</v>
      </c>
      <c r="R33" s="148"/>
      <c r="S33" s="148"/>
      <c r="T33" s="149"/>
      <c r="U33" s="148">
        <f>SUM(U34:U36)</f>
        <v>38.690000000000005</v>
      </c>
      <c r="AE33" t="s">
        <v>97</v>
      </c>
    </row>
    <row r="34" spans="1:60" ht="22.5" outlineLevel="1" x14ac:dyDescent="0.2">
      <c r="A34" s="138">
        <v>22</v>
      </c>
      <c r="B34" s="138" t="s">
        <v>147</v>
      </c>
      <c r="C34" s="168" t="s">
        <v>148</v>
      </c>
      <c r="D34" s="144" t="s">
        <v>122</v>
      </c>
      <c r="E34" s="150">
        <v>16</v>
      </c>
      <c r="F34" s="152">
        <v>0</v>
      </c>
      <c r="G34" s="152">
        <v>0</v>
      </c>
      <c r="H34" s="152">
        <v>0</v>
      </c>
      <c r="I34" s="152">
        <f>ROUND(E34*H34,2)</f>
        <v>0</v>
      </c>
      <c r="J34" s="152">
        <v>502</v>
      </c>
      <c r="K34" s="152">
        <f>ROUND(E34*J34,2)</f>
        <v>8032</v>
      </c>
      <c r="L34" s="152">
        <v>21</v>
      </c>
      <c r="M34" s="152">
        <f>G34*(1+L34/100)</f>
        <v>0</v>
      </c>
      <c r="N34" s="145">
        <v>0</v>
      </c>
      <c r="O34" s="145">
        <f>ROUND(E34*N34,5)</f>
        <v>0</v>
      </c>
      <c r="P34" s="145">
        <v>1.7999999999999999E-2</v>
      </c>
      <c r="Q34" s="145">
        <f>ROUND(E34*P34,5)</f>
        <v>0.28799999999999998</v>
      </c>
      <c r="R34" s="145"/>
      <c r="S34" s="145"/>
      <c r="T34" s="146">
        <v>1.0469999999999999</v>
      </c>
      <c r="U34" s="145">
        <f>ROUND(E34*T34,2)</f>
        <v>16.75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 t="s">
        <v>101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ht="22.5" outlineLevel="1" x14ac:dyDescent="0.2">
      <c r="A35" s="138">
        <v>23</v>
      </c>
      <c r="B35" s="138" t="s">
        <v>149</v>
      </c>
      <c r="C35" s="168" t="s">
        <v>150</v>
      </c>
      <c r="D35" s="144" t="s">
        <v>122</v>
      </c>
      <c r="E35" s="150">
        <v>16</v>
      </c>
      <c r="F35" s="152">
        <v>0</v>
      </c>
      <c r="G35" s="152">
        <v>0</v>
      </c>
      <c r="H35" s="152">
        <v>51.48</v>
      </c>
      <c r="I35" s="152">
        <f>ROUND(E35*H35,2)</f>
        <v>823.68</v>
      </c>
      <c r="J35" s="152">
        <v>657.52</v>
      </c>
      <c r="K35" s="152">
        <f>ROUND(E35*J35,2)</f>
        <v>10520.32</v>
      </c>
      <c r="L35" s="152">
        <v>21</v>
      </c>
      <c r="M35" s="152">
        <f>G35*(1+L35/100)</f>
        <v>0</v>
      </c>
      <c r="N35" s="145">
        <v>4.335E-2</v>
      </c>
      <c r="O35" s="145">
        <f>ROUND(E35*N35,5)</f>
        <v>0.69359999999999999</v>
      </c>
      <c r="P35" s="145">
        <v>0</v>
      </c>
      <c r="Q35" s="145">
        <f>ROUND(E35*P35,5)</f>
        <v>0</v>
      </c>
      <c r="R35" s="145"/>
      <c r="S35" s="145"/>
      <c r="T35" s="146">
        <v>1.151</v>
      </c>
      <c r="U35" s="145">
        <f>ROUND(E35*T35,2)</f>
        <v>18.420000000000002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 t="s">
        <v>101</v>
      </c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outlineLevel="1" x14ac:dyDescent="0.2">
      <c r="A36" s="138">
        <v>24</v>
      </c>
      <c r="B36" s="138" t="s">
        <v>151</v>
      </c>
      <c r="C36" s="168" t="s">
        <v>152</v>
      </c>
      <c r="D36" s="144" t="s">
        <v>122</v>
      </c>
      <c r="E36" s="150">
        <v>32</v>
      </c>
      <c r="F36" s="152">
        <v>0</v>
      </c>
      <c r="G36" s="152">
        <v>0</v>
      </c>
      <c r="H36" s="152">
        <v>4.62</v>
      </c>
      <c r="I36" s="152">
        <f>ROUND(E36*H36,2)</f>
        <v>147.84</v>
      </c>
      <c r="J36" s="152">
        <v>61.280000000000008</v>
      </c>
      <c r="K36" s="152">
        <f>ROUND(E36*J36,2)</f>
        <v>1960.96</v>
      </c>
      <c r="L36" s="152">
        <v>21</v>
      </c>
      <c r="M36" s="152">
        <f>G36*(1+L36/100)</f>
        <v>0</v>
      </c>
      <c r="N36" s="145">
        <v>2.0000000000000002E-5</v>
      </c>
      <c r="O36" s="145">
        <f>ROUND(E36*N36,5)</f>
        <v>6.4000000000000005E-4</v>
      </c>
      <c r="P36" s="145">
        <v>0</v>
      </c>
      <c r="Q36" s="145">
        <f>ROUND(E36*P36,5)</f>
        <v>0</v>
      </c>
      <c r="R36" s="145"/>
      <c r="S36" s="145"/>
      <c r="T36" s="146">
        <v>0.11</v>
      </c>
      <c r="U36" s="145">
        <f>ROUND(E36*T36,2)</f>
        <v>3.52</v>
      </c>
      <c r="V36" s="137"/>
      <c r="W36" s="137"/>
      <c r="X36" s="137"/>
      <c r="Y36" s="137"/>
      <c r="Z36" s="137"/>
      <c r="AA36" s="137"/>
      <c r="AB36" s="137"/>
      <c r="AC36" s="137"/>
      <c r="AD36" s="137"/>
      <c r="AE36" s="137" t="s">
        <v>101</v>
      </c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x14ac:dyDescent="0.2">
      <c r="A37" s="139" t="s">
        <v>96</v>
      </c>
      <c r="B37" s="139" t="s">
        <v>67</v>
      </c>
      <c r="C37" s="169" t="s">
        <v>68</v>
      </c>
      <c r="D37" s="147"/>
      <c r="E37" s="151"/>
      <c r="F37" s="153"/>
      <c r="G37" s="153">
        <v>0</v>
      </c>
      <c r="H37" s="153"/>
      <c r="I37" s="153">
        <f>SUM(I38:I38)</f>
        <v>0</v>
      </c>
      <c r="J37" s="153"/>
      <c r="K37" s="153">
        <f>SUM(K38:K38)</f>
        <v>99176.13</v>
      </c>
      <c r="L37" s="153"/>
      <c r="M37" s="153">
        <f>SUM(M38:M38)</f>
        <v>0</v>
      </c>
      <c r="N37" s="148"/>
      <c r="O37" s="148">
        <f>SUM(O38:O38)</f>
        <v>0</v>
      </c>
      <c r="P37" s="148"/>
      <c r="Q37" s="148">
        <f>SUM(Q38:Q38)</f>
        <v>0</v>
      </c>
      <c r="R37" s="148"/>
      <c r="S37" s="148"/>
      <c r="T37" s="149"/>
      <c r="U37" s="148">
        <f>SUM(U38:U38)</f>
        <v>78</v>
      </c>
      <c r="AE37" t="s">
        <v>97</v>
      </c>
    </row>
    <row r="38" spans="1:60" outlineLevel="1" x14ac:dyDescent="0.2">
      <c r="A38" s="162">
        <v>25</v>
      </c>
      <c r="B38" s="162" t="s">
        <v>153</v>
      </c>
      <c r="C38" s="170" t="s">
        <v>154</v>
      </c>
      <c r="D38" s="163" t="s">
        <v>132</v>
      </c>
      <c r="E38" s="164">
        <v>336.19026000000002</v>
      </c>
      <c r="F38" s="165">
        <v>0</v>
      </c>
      <c r="G38" s="165">
        <v>0</v>
      </c>
      <c r="H38" s="165">
        <v>0</v>
      </c>
      <c r="I38" s="165">
        <f>ROUND(E38*H38,2)</f>
        <v>0</v>
      </c>
      <c r="J38" s="165">
        <v>295</v>
      </c>
      <c r="K38" s="165">
        <f>ROUND(E38*J38,2)</f>
        <v>99176.13</v>
      </c>
      <c r="L38" s="165">
        <v>21</v>
      </c>
      <c r="M38" s="165">
        <f>G38*(1+L38/100)</f>
        <v>0</v>
      </c>
      <c r="N38" s="166">
        <v>0</v>
      </c>
      <c r="O38" s="166">
        <f>ROUND(E38*N38,5)</f>
        <v>0</v>
      </c>
      <c r="P38" s="166">
        <v>0</v>
      </c>
      <c r="Q38" s="166">
        <f>ROUND(E38*P38,5)</f>
        <v>0</v>
      </c>
      <c r="R38" s="166"/>
      <c r="S38" s="166"/>
      <c r="T38" s="167">
        <v>0.23200000000000001</v>
      </c>
      <c r="U38" s="166">
        <f>ROUND(E38*T38,2)</f>
        <v>78</v>
      </c>
      <c r="V38" s="137"/>
      <c r="W38" s="137"/>
      <c r="X38" s="137"/>
      <c r="Y38" s="137"/>
      <c r="Z38" s="137"/>
      <c r="AA38" s="137"/>
      <c r="AB38" s="137"/>
      <c r="AC38" s="137"/>
      <c r="AD38" s="137"/>
      <c r="AE38" s="137" t="s">
        <v>101</v>
      </c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</row>
    <row r="39" spans="1:60" x14ac:dyDescent="0.2">
      <c r="A39" s="4"/>
      <c r="B39" s="5" t="s">
        <v>155</v>
      </c>
      <c r="C39" s="171" t="s">
        <v>155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AC39">
        <v>15</v>
      </c>
      <c r="AD39">
        <v>21</v>
      </c>
    </row>
    <row r="40" spans="1:60" x14ac:dyDescent="0.2">
      <c r="C40" s="172"/>
      <c r="AE40" t="s">
        <v>156</v>
      </c>
    </row>
  </sheetData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Vladimír Korek</cp:lastModifiedBy>
  <cp:lastPrinted>2014-02-28T09:52:57Z</cp:lastPrinted>
  <dcterms:created xsi:type="dcterms:W3CDTF">2009-04-08T07:15:50Z</dcterms:created>
  <dcterms:modified xsi:type="dcterms:W3CDTF">2024-02-02T19:53:06Z</dcterms:modified>
</cp:coreProperties>
</file>