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ladimír Korek\Desktop\Documents\Obec\STAVBY OBCE\2024\Opravy prostor K5\"/>
    </mc:Choice>
  </mc:AlternateContent>
  <xr:revisionPtr revIDLastSave="0" documentId="13_ncr:1_{EC560434-FB07-40F7-A324-AF61CB48420D}" xr6:coauthVersionLast="47" xr6:coauthVersionMax="47" xr10:uidLastSave="{00000000-0000-0000-0000-000000000000}"/>
  <bookViews>
    <workbookView xWindow="15045" yWindow="4185" windowWidth="13755" windowHeight="1129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Pol'!$A$1:$U$87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2" l="1"/>
  <c r="I9" i="12"/>
  <c r="K9" i="12"/>
  <c r="M9" i="12"/>
  <c r="O9" i="12"/>
  <c r="Q9" i="12"/>
  <c r="U9" i="12"/>
  <c r="I10" i="12"/>
  <c r="I8" i="12" s="1"/>
  <c r="K10" i="12"/>
  <c r="M10" i="12"/>
  <c r="O10" i="12"/>
  <c r="Q10" i="12"/>
  <c r="Q8" i="12" s="1"/>
  <c r="U10" i="12"/>
  <c r="I11" i="12"/>
  <c r="K11" i="12"/>
  <c r="M11" i="12"/>
  <c r="O11" i="12"/>
  <c r="Q11" i="12"/>
  <c r="U11" i="12"/>
  <c r="G12" i="12"/>
  <c r="I13" i="12"/>
  <c r="K13" i="12"/>
  <c r="M13" i="12"/>
  <c r="O13" i="12"/>
  <c r="Q13" i="12"/>
  <c r="U13" i="12"/>
  <c r="I14" i="12"/>
  <c r="K14" i="12"/>
  <c r="M14" i="12"/>
  <c r="O14" i="12"/>
  <c r="Q14" i="12"/>
  <c r="U14" i="12"/>
  <c r="I15" i="12"/>
  <c r="K15" i="12"/>
  <c r="M15" i="12"/>
  <c r="O15" i="12"/>
  <c r="Q15" i="12"/>
  <c r="U15" i="12"/>
  <c r="I16" i="12"/>
  <c r="K16" i="12"/>
  <c r="M16" i="12"/>
  <c r="O16" i="12"/>
  <c r="Q16" i="12"/>
  <c r="U16" i="12"/>
  <c r="I17" i="12"/>
  <c r="K17" i="12"/>
  <c r="M17" i="12"/>
  <c r="O17" i="12"/>
  <c r="Q17" i="12"/>
  <c r="U17" i="12"/>
  <c r="I18" i="12"/>
  <c r="K18" i="12"/>
  <c r="M18" i="12"/>
  <c r="O18" i="12"/>
  <c r="Q18" i="12"/>
  <c r="U18" i="12"/>
  <c r="G19" i="12"/>
  <c r="I20" i="12"/>
  <c r="K20" i="12"/>
  <c r="M20" i="12"/>
  <c r="O20" i="12"/>
  <c r="Q20" i="12"/>
  <c r="U20" i="12"/>
  <c r="I21" i="12"/>
  <c r="I19" i="12" s="1"/>
  <c r="K21" i="12"/>
  <c r="M21" i="12"/>
  <c r="O21" i="12"/>
  <c r="Q21" i="12"/>
  <c r="Q19" i="12" s="1"/>
  <c r="U21" i="12"/>
  <c r="I22" i="12"/>
  <c r="K22" i="12"/>
  <c r="M22" i="12"/>
  <c r="O22" i="12"/>
  <c r="Q22" i="12"/>
  <c r="U22" i="12"/>
  <c r="G23" i="12"/>
  <c r="I24" i="12"/>
  <c r="I23" i="12" s="1"/>
  <c r="K24" i="12"/>
  <c r="M24" i="12"/>
  <c r="O24" i="12"/>
  <c r="Q24" i="12"/>
  <c r="Q23" i="12" s="1"/>
  <c r="U24" i="12"/>
  <c r="I25" i="12"/>
  <c r="K25" i="12"/>
  <c r="M25" i="12"/>
  <c r="O25" i="12"/>
  <c r="Q25" i="12"/>
  <c r="U25" i="12"/>
  <c r="G26" i="12"/>
  <c r="I27" i="12"/>
  <c r="I26" i="12" s="1"/>
  <c r="K27" i="12"/>
  <c r="K26" i="12" s="1"/>
  <c r="M27" i="12"/>
  <c r="M26" i="12" s="1"/>
  <c r="O27" i="12"/>
  <c r="O26" i="12" s="1"/>
  <c r="Q27" i="12"/>
  <c r="Q26" i="12" s="1"/>
  <c r="U27" i="12"/>
  <c r="U26" i="12" s="1"/>
  <c r="G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G35" i="12"/>
  <c r="I36" i="12"/>
  <c r="K36" i="12"/>
  <c r="M36" i="12"/>
  <c r="O36" i="12"/>
  <c r="Q36" i="12"/>
  <c r="U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I41" i="12"/>
  <c r="K41" i="12"/>
  <c r="M41" i="12"/>
  <c r="O41" i="12"/>
  <c r="Q41" i="12"/>
  <c r="U41" i="12"/>
  <c r="I42" i="12"/>
  <c r="K42" i="12"/>
  <c r="M42" i="12"/>
  <c r="O42" i="12"/>
  <c r="Q42" i="12"/>
  <c r="U42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G46" i="12"/>
  <c r="I47" i="12"/>
  <c r="K47" i="12"/>
  <c r="M47" i="12"/>
  <c r="O47" i="12"/>
  <c r="Q47" i="12"/>
  <c r="U47" i="12"/>
  <c r="I48" i="12"/>
  <c r="I46" i="12" s="1"/>
  <c r="K48" i="12"/>
  <c r="K46" i="12" s="1"/>
  <c r="M48" i="12"/>
  <c r="O48" i="12"/>
  <c r="Q48" i="12"/>
  <c r="Q46" i="12" s="1"/>
  <c r="U48" i="12"/>
  <c r="U46" i="12" s="1"/>
  <c r="I49" i="12"/>
  <c r="K49" i="12"/>
  <c r="M49" i="12"/>
  <c r="O49" i="12"/>
  <c r="Q49" i="12"/>
  <c r="U49" i="12"/>
  <c r="G50" i="12"/>
  <c r="I50" i="12"/>
  <c r="I51" i="12"/>
  <c r="K51" i="12"/>
  <c r="K50" i="12" s="1"/>
  <c r="M51" i="12"/>
  <c r="M50" i="12" s="1"/>
  <c r="O51" i="12"/>
  <c r="O50" i="12" s="1"/>
  <c r="Q51" i="12"/>
  <c r="Q50" i="12" s="1"/>
  <c r="U51" i="12"/>
  <c r="U50" i="12" s="1"/>
  <c r="G52" i="12"/>
  <c r="I53" i="12"/>
  <c r="I52" i="12" s="1"/>
  <c r="K53" i="12"/>
  <c r="K52" i="12" s="1"/>
  <c r="M53" i="12"/>
  <c r="M52" i="12" s="1"/>
  <c r="O53" i="12"/>
  <c r="O52" i="12" s="1"/>
  <c r="Q53" i="12"/>
  <c r="Q52" i="12" s="1"/>
  <c r="U53" i="12"/>
  <c r="U52" i="12" s="1"/>
  <c r="G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I57" i="12"/>
  <c r="K57" i="12"/>
  <c r="M57" i="12"/>
  <c r="O57" i="12"/>
  <c r="Q57" i="12"/>
  <c r="U57" i="12"/>
  <c r="I58" i="12"/>
  <c r="K58" i="12"/>
  <c r="M58" i="12"/>
  <c r="O58" i="12"/>
  <c r="Q58" i="12"/>
  <c r="U58" i="12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G63" i="12"/>
  <c r="I64" i="12"/>
  <c r="K64" i="12"/>
  <c r="M64" i="12"/>
  <c r="O64" i="12"/>
  <c r="Q64" i="12"/>
  <c r="U64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67" i="12"/>
  <c r="K67" i="12"/>
  <c r="M67" i="12"/>
  <c r="O67" i="12"/>
  <c r="Q67" i="12"/>
  <c r="U67" i="12"/>
  <c r="I68" i="12"/>
  <c r="K68" i="12"/>
  <c r="M68" i="12"/>
  <c r="O68" i="12"/>
  <c r="Q68" i="12"/>
  <c r="U68" i="12"/>
  <c r="G69" i="12"/>
  <c r="I70" i="12"/>
  <c r="K70" i="12"/>
  <c r="M70" i="12"/>
  <c r="O70" i="12"/>
  <c r="Q70" i="12"/>
  <c r="U70" i="12"/>
  <c r="I71" i="12"/>
  <c r="K71" i="12"/>
  <c r="M71" i="12"/>
  <c r="O71" i="12"/>
  <c r="Q71" i="12"/>
  <c r="U71" i="12"/>
  <c r="I72" i="12"/>
  <c r="K72" i="12"/>
  <c r="M72" i="12"/>
  <c r="O72" i="12"/>
  <c r="Q72" i="12"/>
  <c r="U72" i="12"/>
  <c r="I73" i="12"/>
  <c r="K73" i="12"/>
  <c r="M73" i="12"/>
  <c r="O73" i="12"/>
  <c r="Q73" i="12"/>
  <c r="U73" i="12"/>
  <c r="I74" i="12"/>
  <c r="K74" i="12"/>
  <c r="M74" i="12"/>
  <c r="O74" i="12"/>
  <c r="Q74" i="12"/>
  <c r="U74" i="12"/>
  <c r="G75" i="12"/>
  <c r="K75" i="12"/>
  <c r="U75" i="12"/>
  <c r="I76" i="12"/>
  <c r="I75" i="12" s="1"/>
  <c r="K76" i="12"/>
  <c r="M76" i="12"/>
  <c r="M75" i="12" s="1"/>
  <c r="O76" i="12"/>
  <c r="O75" i="12" s="1"/>
  <c r="Q76" i="12"/>
  <c r="Q75" i="12" s="1"/>
  <c r="U76" i="12"/>
  <c r="G77" i="12"/>
  <c r="I78" i="12"/>
  <c r="K78" i="12"/>
  <c r="M78" i="12"/>
  <c r="O78" i="12"/>
  <c r="Q78" i="12"/>
  <c r="U78" i="12"/>
  <c r="I79" i="12"/>
  <c r="K79" i="12"/>
  <c r="M79" i="12"/>
  <c r="O79" i="12"/>
  <c r="Q79" i="12"/>
  <c r="U79" i="12"/>
  <c r="I80" i="12"/>
  <c r="K80" i="12"/>
  <c r="M80" i="12"/>
  <c r="O80" i="12"/>
  <c r="Q80" i="12"/>
  <c r="U80" i="12"/>
  <c r="G81" i="12"/>
  <c r="I81" i="12"/>
  <c r="Q81" i="12"/>
  <c r="I82" i="12"/>
  <c r="K82" i="12"/>
  <c r="K81" i="12" s="1"/>
  <c r="M82" i="12"/>
  <c r="M81" i="12" s="1"/>
  <c r="O82" i="12"/>
  <c r="O81" i="12" s="1"/>
  <c r="Q82" i="12"/>
  <c r="U82" i="12"/>
  <c r="U81" i="12" s="1"/>
  <c r="G83" i="12"/>
  <c r="I84" i="12"/>
  <c r="I83" i="12" s="1"/>
  <c r="K84" i="12"/>
  <c r="M84" i="12"/>
  <c r="O84" i="12"/>
  <c r="Q84" i="12"/>
  <c r="Q83" i="12" s="1"/>
  <c r="U84" i="12"/>
  <c r="I85" i="12"/>
  <c r="K85" i="12"/>
  <c r="M85" i="12"/>
  <c r="M83" i="12" s="1"/>
  <c r="O85" i="12"/>
  <c r="Q85" i="12"/>
  <c r="U85" i="12"/>
  <c r="F40" i="1"/>
  <c r="G40" i="1"/>
  <c r="H40" i="1"/>
  <c r="I40" i="1"/>
  <c r="J39" i="1"/>
  <c r="J40" i="1" s="1"/>
  <c r="J28" i="1"/>
  <c r="J26" i="1"/>
  <c r="G38" i="1"/>
  <c r="F38" i="1"/>
  <c r="H32" i="1"/>
  <c r="J23" i="1"/>
  <c r="J24" i="1"/>
  <c r="J25" i="1"/>
  <c r="J27" i="1"/>
  <c r="E24" i="1"/>
  <c r="E26" i="1"/>
  <c r="M23" i="12" l="1"/>
  <c r="M69" i="12"/>
  <c r="Q69" i="12"/>
  <c r="I69" i="12"/>
  <c r="M54" i="12"/>
  <c r="Q54" i="12"/>
  <c r="I54" i="12"/>
  <c r="M46" i="12"/>
  <c r="M28" i="12"/>
  <c r="Q28" i="12"/>
  <c r="I28" i="12"/>
  <c r="M19" i="12"/>
  <c r="M8" i="12"/>
  <c r="O77" i="12"/>
  <c r="U69" i="12"/>
  <c r="K69" i="12"/>
  <c r="O69" i="12"/>
  <c r="U54" i="12"/>
  <c r="K54" i="12"/>
  <c r="O54" i="12"/>
  <c r="Q35" i="12"/>
  <c r="I35" i="12"/>
  <c r="M35" i="12"/>
  <c r="O19" i="12"/>
  <c r="U19" i="12"/>
  <c r="K19" i="12"/>
  <c r="O8" i="12"/>
  <c r="U8" i="12"/>
  <c r="K8" i="12"/>
  <c r="O83" i="12"/>
  <c r="U83" i="12"/>
  <c r="K83" i="12"/>
  <c r="Q77" i="12"/>
  <c r="I77" i="12"/>
  <c r="M77" i="12"/>
  <c r="O63" i="12"/>
  <c r="U63" i="12"/>
  <c r="K63" i="12"/>
  <c r="O35" i="12"/>
  <c r="U35" i="12"/>
  <c r="K35" i="12"/>
  <c r="O23" i="12"/>
  <c r="U23" i="12"/>
  <c r="K23" i="12"/>
  <c r="O12" i="12"/>
  <c r="U12" i="12"/>
  <c r="K12" i="12"/>
  <c r="U77" i="12"/>
  <c r="K77" i="12"/>
  <c r="M63" i="12"/>
  <c r="Q63" i="12"/>
  <c r="I63" i="12"/>
  <c r="O46" i="12"/>
  <c r="O28" i="12"/>
  <c r="U28" i="12"/>
  <c r="K28" i="12"/>
  <c r="M12" i="12"/>
  <c r="Q12" i="12"/>
  <c r="I1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<sst xmlns="http://schemas.openxmlformats.org/spreadsheetml/2006/main" count="467" uniqueCount="249">
  <si>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</si>
  <si>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</si>
  <si>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</si>
  <si>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</si>
  <si>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</si>
  <si>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</si>
  <si>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</si>
  <si>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</si>
  <si>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</si>
  <si>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</si>
  <si>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</si>
  <si>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</si>
  <si>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</si>
  <si>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</si>
  <si>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</si>
  <si>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</si>
  <si>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</si>
  <si>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</si>
  <si>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</si>
  <si>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</si>
  <si>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</si>
  <si>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</si>
  <si>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</si>
  <si>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</si>
  <si>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</si>
  <si>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</si>
  <si>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</si>
  <si>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</si>
  <si>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</si>
  <si>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</si>
  <si>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</si>
  <si>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</si>
  <si>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</si>
  <si>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</si>
  <si>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</si>
  <si>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</si>
  <si>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</si>
  <si>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</si>
  <si>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</si>
  <si>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</si>
  <si>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</si>
  <si>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</si>
  <si>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</si>
  <si>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</si>
  <si>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</si>
  <si>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Višňové - Oprava víceúčelové budovy č. p. 270 - sál a kuchyňka</t>
  </si>
  <si>
    <t>Městys Višňové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</si>
  <si>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</si>
  <si>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</si>
  <si>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</si>
  <si>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</si>
  <si>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</si>
  <si>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</si>
  <si>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</si>
  <si>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</si>
  <si>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</si>
  <si>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</si>
  <si>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</si>
  <si>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</si>
  <si>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</si>
  <si>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</si>
  <si>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</si>
  <si>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</si>
  <si>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</si>
  <si>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</si>
  <si>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</si>
  <si>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</si>
  <si>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</si>
  <si>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</si>
  <si>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</si>
  <si>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725</t>
  </si>
  <si>
    <t>Zařizovací předměty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</si>
  <si>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</si>
  <si>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</si>
  <si>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</si>
  <si>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</si>
  <si>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</si>
  <si>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</si>
  <si>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</si>
  <si>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</si>
  <si>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</si>
  <si>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</si>
  <si>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M65</t>
  </si>
  <si>
    <t>Elektroinstalace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</si>
  <si>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</si>
  <si>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</si>
  <si>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</si>
  <si>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</si>
  <si>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</si>
  <si>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</si>
  <si>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</si>
  <si>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</si>
  <si>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</si>
  <si>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</si>
  <si>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</si>
  <si>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</si>
  <si>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</si>
  <si>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</si>
  <si>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</si>
  <si>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</si>
  <si>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</si>
  <si>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</si>
  <si>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</si>
  <si>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</si>
  <si>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</si>
  <si>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</si>
  <si>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</si>
  <si>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</si>
  <si>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</si>
  <si>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</si>
  <si>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</si>
  <si>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</si>
  <si>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</si>
  <si>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317120012RAA</t>
  </si>
  <si>
    <t>Osazení překladů prefa, otvor šířky do 180 cm, včetně dodávky RZP 149 x 14 x 14</t>
  </si>
  <si>
    <t>kus</t>
  </si>
  <si>
    <t>POL2_0</t>
  </si>
  <si>
    <t>317120012RAB</t>
  </si>
  <si>
    <t>Osazení překladů prefa, otvor šířky do 180 cm, včetně dodávky RZP 179 x 14 x 14</t>
  </si>
  <si>
    <t>310237261R00</t>
  </si>
  <si>
    <t>Zazdívka otvorů pl. 0,25 m2 cihlami, tl. zdi 60 cm</t>
  </si>
  <si>
    <t>POL1_0</t>
  </si>
  <si>
    <t>602016101R00</t>
  </si>
  <si>
    <t>Postřik stěn cementový PROFI Spritzer ručně</t>
  </si>
  <si>
    <t>m2</t>
  </si>
  <si>
    <t>602016113RT5</t>
  </si>
  <si>
    <t>Omítka stěn jádrová PROFI Putz, ručně, tloušťka vrstvy 20 mm</t>
  </si>
  <si>
    <t>602016141R00</t>
  </si>
  <si>
    <t>Štuk na stěnách vnitřní PROFI Feinputz, ručně</t>
  </si>
  <si>
    <t>601016101R00</t>
  </si>
  <si>
    <t>Postřik stropů cementový PROFI Spritzer ručně</t>
  </si>
  <si>
    <t>601016112RT5</t>
  </si>
  <si>
    <t>Omítka stropů jádrová PROFI Grundputz, ručně, tloušťka vrstvy 20 mm</t>
  </si>
  <si>
    <t>601016141R00</t>
  </si>
  <si>
    <t>Štuk na stropech PROFI Feinputz, ručně</t>
  </si>
  <si>
    <t>612434143RT1</t>
  </si>
  <si>
    <t>Omítkový sanační syst.Profi am Bau,vnitřní,3vrst., vrstvy:Profi Vorspritzer,Ausgleichsputz,Sanierplus</t>
  </si>
  <si>
    <t>612421331RT2</t>
  </si>
  <si>
    <t>Oprava vápen.omítek stěn do 30 % pl. - štukových, s použitím suché maltové směsi</t>
  </si>
  <si>
    <t>611421331RT2</t>
  </si>
  <si>
    <t>Oprava váp.omítek stropů do 30% plochy - štukových, s použitím suché maltové směsi</t>
  </si>
  <si>
    <t>632411125R00</t>
  </si>
  <si>
    <t>Potěr ze SMS Cemix, ruční zpracování, tl. 25 mm</t>
  </si>
  <si>
    <t>632411906R00</t>
  </si>
  <si>
    <t>Penetrace velmi savých podkladů Cemix 0,35 l/m2</t>
  </si>
  <si>
    <t>941955002R00</t>
  </si>
  <si>
    <t>Lešení lehké pomocné, výška podlahy do 1,9 m</t>
  </si>
  <si>
    <t>968061125R00</t>
  </si>
  <si>
    <t>Vyvěšení dřevěných a plastových dveřních křídel pl. do 2 m2</t>
  </si>
  <si>
    <t>968062456R00</t>
  </si>
  <si>
    <t>Vybourání dřevěných dveřních zárubní pl. nad 2 m2</t>
  </si>
  <si>
    <t>968061112R00</t>
  </si>
  <si>
    <t>Vyvěšení dřevěných a plastových okenních křídel pl. do 1,5 m2</t>
  </si>
  <si>
    <t>968062245R00</t>
  </si>
  <si>
    <t>Vybourání dřevěných rámů oken jednoduch. pl. 2 m2</t>
  </si>
  <si>
    <t>962031116R00</t>
  </si>
  <si>
    <t>Bourání příček z cihel pálených plných tl. 140 mm</t>
  </si>
  <si>
    <t>965081713R00</t>
  </si>
  <si>
    <t>Bourání dlažeb keramických tl.10 mm, nad 1 m2</t>
  </si>
  <si>
    <t>971033561R00</t>
  </si>
  <si>
    <t>Vybourání otv. zeď cihel. pl.1 m2, tl.60 cm, MVC, úprava otvorů</t>
  </si>
  <si>
    <t>m3</t>
  </si>
  <si>
    <t>978059531R00</t>
  </si>
  <si>
    <t>Odsekání vnitřních obkladů stěn nad 2 m2</t>
  </si>
  <si>
    <t>978013141R00</t>
  </si>
  <si>
    <t>Otlučení omítek vnitřních stěn v rozsahu do 30 %</t>
  </si>
  <si>
    <t>978011141R00</t>
  </si>
  <si>
    <t>Otlučení omítek vnitřních vápenných stropů do 30 %</t>
  </si>
  <si>
    <t>979086112R00</t>
  </si>
  <si>
    <t>Nakládání nebo překládání suti a vybouraných hmot</t>
  </si>
  <si>
    <t>t</t>
  </si>
  <si>
    <t>979082111R00</t>
  </si>
  <si>
    <t>Vnitrostaveništní doprava suti do 10 m</t>
  </si>
  <si>
    <t>979082121R00</t>
  </si>
  <si>
    <t>Příplatek k vnitrost. dopravě suti za dalších 5 m</t>
  </si>
  <si>
    <t>979081111R00</t>
  </si>
  <si>
    <t>Odvoz suti a vybour. hmot na skládku do 1 km</t>
  </si>
  <si>
    <t>979081121R00</t>
  </si>
  <si>
    <t>Příplatek k odvozu za každý další 1 km</t>
  </si>
  <si>
    <t>979999997R00</t>
  </si>
  <si>
    <t>Poplatek za recyklaci směsi suti betonu, cihel, tašek a keram.výrobků, kusovost do 1600 cm2 (170107)</t>
  </si>
  <si>
    <t>999281145R00</t>
  </si>
  <si>
    <t>Přesun hmot pro opravy a údržbu do v. 6 m, nošením</t>
  </si>
  <si>
    <t>998009101R00</t>
  </si>
  <si>
    <t>Přesun hmot lešení samostatně budovaného</t>
  </si>
  <si>
    <t>998009199R00</t>
  </si>
  <si>
    <t>Příplatek za zvětšený přesun lešení za další 1 km</t>
  </si>
  <si>
    <t>721-01</t>
  </si>
  <si>
    <t>Rozvod vody a odpady - odhad ceny</t>
  </si>
  <si>
    <t>soubor</t>
  </si>
  <si>
    <t>725-01</t>
  </si>
  <si>
    <t xml:space="preserve">Zařizovací předměty kuchyněvč. el. bojleru, odkad ceny </t>
  </si>
  <si>
    <t>766711021RT1</t>
  </si>
  <si>
    <t>Montáž vstupních dveří s vypěněním, na turbošrouby</t>
  </si>
  <si>
    <t>m</t>
  </si>
  <si>
    <t>766711001R00</t>
  </si>
  <si>
    <t>Montáž oken a balkonových dveří s vypěněním</t>
  </si>
  <si>
    <t>766-01</t>
  </si>
  <si>
    <t>Dveře vchodové 1150/2400mm oblouk bílé</t>
  </si>
  <si>
    <t>ks</t>
  </si>
  <si>
    <t>Dveře vchodové 1150/2100mm  bílé, zadní vchod</t>
  </si>
  <si>
    <t>766-02</t>
  </si>
  <si>
    <t>Fixní okna do ulice oblouk 1150/2400mm bílé, plastové</t>
  </si>
  <si>
    <t>766-03</t>
  </si>
  <si>
    <t>Plastové okno do kuchyně ovírací/větrací bílé , 1200/1300mm</t>
  </si>
  <si>
    <t>998766201R00</t>
  </si>
  <si>
    <t>Přesun hmot pro truhlářské konstr., výšky do 6 m</t>
  </si>
  <si>
    <t>998766299R00</t>
  </si>
  <si>
    <t>Příplatek zvětš. přesun, truhl. konstr. další 1 km</t>
  </si>
  <si>
    <t>771101101R00</t>
  </si>
  <si>
    <t>Vysávání podlah prům.vysavačem pro pokládku dlažby</t>
  </si>
  <si>
    <t>771101210R00</t>
  </si>
  <si>
    <t>Penetrace podkladu pod dlažby, vč. soklů</t>
  </si>
  <si>
    <t>771570014RA0</t>
  </si>
  <si>
    <t>Dlažba z dlaždic keramických 30 x 30 cm, vč. soklů</t>
  </si>
  <si>
    <t>998771201R00</t>
  </si>
  <si>
    <t>Přesun hmot pro podlahy z dlaždic, výšky do 6 m</t>
  </si>
  <si>
    <t>998771299R00</t>
  </si>
  <si>
    <t>Příplatek za zvětšený přesun, podl. z dlaždic další 1km</t>
  </si>
  <si>
    <t>781475114RA0</t>
  </si>
  <si>
    <t>Obklad vnitřní keram., tmel Mapei, do 30 x 30 cm</t>
  </si>
  <si>
    <t>781101210R00</t>
  </si>
  <si>
    <t>Penetrace podkladu pod obklady</t>
  </si>
  <si>
    <t>781101111R00</t>
  </si>
  <si>
    <t>Vyrovnání podkladu maltou ze SMS tl. do 7 mm</t>
  </si>
  <si>
    <t>998781201R00</t>
  </si>
  <si>
    <t>Přesun hmot pro obklady keramické, výšky do 6 m</t>
  </si>
  <si>
    <t>998781299R00</t>
  </si>
  <si>
    <t>Příplatek za zvětšený přesun, obkl. keramické další 1km</t>
  </si>
  <si>
    <t>783626020R00</t>
  </si>
  <si>
    <t>Nátěr syntetický truhlářských výrobků 2x lakování</t>
  </si>
  <si>
    <t>784402801R00</t>
  </si>
  <si>
    <t>Odstranění malby oškrábáním v místnosti H do 3,8 m</t>
  </si>
  <si>
    <t>784161401R00</t>
  </si>
  <si>
    <t>Penetrace podkladu nátěrem HET, Klasik, 1 x</t>
  </si>
  <si>
    <t>784165512R00</t>
  </si>
  <si>
    <t>Malba HET Klasik, bílá, bez penetrace, 2 x</t>
  </si>
  <si>
    <t>Elektroinstalace - odhad</t>
  </si>
  <si>
    <t>VN-01</t>
  </si>
  <si>
    <t>Zařízení staveniště</t>
  </si>
  <si>
    <t>-</t>
  </si>
  <si>
    <t>POL99_0</t>
  </si>
  <si>
    <t>VN-02</t>
  </si>
  <si>
    <t>Rezerva ve výši 5% - nepředvídané náklady</t>
  </si>
  <si>
    <t/>
  </si>
  <si>
    <t>END</t>
  </si>
  <si>
    <t xml:space="preserve">Višňové - Oprava prostor K5 </t>
  </si>
  <si>
    <t>00293784</t>
  </si>
  <si>
    <t>CZ00293784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</si>
</sst>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8" xfId="0" applyFont="1" applyFill="1" applyBorder="1"/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3" fontId="0" fillId="0" borderId="26" xfId="0" applyNumberFormat="1" applyBorder="1"/>
    <xf numFmtId="3" fontId="0" fillId="4" borderId="30" xfId="0" applyNumberFormat="1" applyFill="1" applyBorder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/>
    <xf numFmtId="3" fontId="0" fillId="0" borderId="29" xfId="0" applyNumberFormat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Font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18" xfId="0" applyNumberFormat="1" applyFont="1" applyBorder="1" applyAlignment="1">
      <alignment horizontal="lef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9" fontId="8" fillId="0" borderId="0" xfId="0" applyNumberFormat="1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7" t="s">
        <v>38</v>
      </c>
    </row>
    <row r="2" spans="1:7" ht="57.75" customHeight="1" x14ac:dyDescent="0.2">
      <c r="A2" s="173" t="s">
        <v>39</v>
      </c>
      <c r="B2" s="173"/>
      <c r="C2" s="173"/>
      <c r="D2" s="173"/>
      <c r="E2" s="173"/>
      <c r="F2" s="173"/>
      <c r="G2" s="1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abSelected="1" topLeftCell="B44" zoomScaleNormal="100" zoomScaleSheetLayoutView="75" workbookViewId="0">
      <selection activeCell="J67" sqref="J67:J6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9" width="12.7109375" customWidth="1"/>
    <col min="10" max="10" width="6.7109375" customWidth="1"/>
    <col min="11" max="11" width="4.28515625" customWidth="1"/>
    <col min="12" max="15" width="10.7109375" customWidth="1"/>
  </cols>
  <sheetData>
    <row r="1" spans="1:15" ht="33.75" customHeight="1" x14ac:dyDescent="0.2">
      <c r="A1" s="62" t="s">
        <v>36</v>
      </c>
      <c r="B1" s="182" t="s">
        <v>42</v>
      </c>
      <c r="C1" s="183"/>
      <c r="D1" s="183"/>
      <c r="E1" s="183"/>
      <c r="F1" s="183"/>
      <c r="G1" s="183"/>
      <c r="H1" s="183"/>
      <c r="I1" s="183"/>
      <c r="J1" s="184"/>
    </row>
    <row r="2" spans="1:15" ht="23.25" customHeight="1" x14ac:dyDescent="0.2">
      <c r="A2" s="3"/>
      <c r="B2" s="70" t="s">
        <v>40</v>
      </c>
      <c r="C2" s="71"/>
      <c r="D2" s="175" t="s">
        <v>246</v>
      </c>
      <c r="E2" s="176"/>
      <c r="F2" s="176"/>
      <c r="G2" s="176"/>
      <c r="H2" s="176"/>
      <c r="I2" s="176"/>
      <c r="J2" s="177"/>
      <c r="O2" s="1"/>
    </row>
    <row r="3" spans="1:15" ht="23.25" hidden="1" customHeight="1" x14ac:dyDescent="0.2">
      <c r="A3" s="3"/>
      <c r="B3" s="72" t="s">
        <v>43</v>
      </c>
      <c r="C3" s="73"/>
      <c r="D3" s="197"/>
      <c r="E3" s="198"/>
      <c r="F3" s="198"/>
      <c r="G3" s="198"/>
      <c r="H3" s="198"/>
      <c r="I3" s="198"/>
      <c r="J3" s="199"/>
    </row>
    <row r="4" spans="1:15" ht="23.25" hidden="1" customHeight="1" x14ac:dyDescent="0.2">
      <c r="A4" s="3"/>
      <c r="B4" s="74" t="s">
        <v>44</v>
      </c>
      <c r="C4" s="75"/>
      <c r="D4" s="76"/>
      <c r="E4" s="76"/>
      <c r="F4" s="77"/>
      <c r="G4" s="77"/>
      <c r="H4" s="77"/>
      <c r="I4" s="77"/>
      <c r="J4" s="78"/>
    </row>
    <row r="5" spans="1:15" ht="24" customHeight="1" x14ac:dyDescent="0.2">
      <c r="A5" s="3"/>
      <c r="B5" s="39" t="s">
        <v>21</v>
      </c>
      <c r="D5" s="79" t="s">
        <v>46</v>
      </c>
      <c r="E5" s="22"/>
      <c r="F5" s="22"/>
      <c r="G5" s="22"/>
      <c r="H5" s="24" t="s">
        <v>33</v>
      </c>
      <c r="I5" s="79" t="s">
        <v>247</v>
      </c>
      <c r="J5" s="9"/>
    </row>
    <row r="6" spans="1:15" ht="15.75" customHeight="1" x14ac:dyDescent="0.2">
      <c r="A6" s="3"/>
      <c r="B6" s="34"/>
      <c r="C6" s="22"/>
      <c r="D6" s="79"/>
      <c r="E6" s="22"/>
      <c r="F6" s="22"/>
      <c r="G6" s="22"/>
      <c r="H6" s="24" t="s">
        <v>34</v>
      </c>
      <c r="I6" s="79" t="s">
        <v>248</v>
      </c>
      <c r="J6" s="9"/>
    </row>
    <row r="7" spans="1:15" ht="15.75" customHeight="1" x14ac:dyDescent="0.2">
      <c r="A7" s="3"/>
      <c r="B7" s="35"/>
      <c r="C7" s="80"/>
      <c r="D7" s="69"/>
      <c r="E7" s="29"/>
      <c r="F7" s="29"/>
      <c r="G7" s="29"/>
      <c r="H7" s="30"/>
      <c r="I7" s="29"/>
      <c r="J7" s="42"/>
    </row>
    <row r="8" spans="1:15" ht="24" hidden="1" customHeight="1" x14ac:dyDescent="0.2">
      <c r="A8" s="3"/>
      <c r="B8" s="39" t="s">
        <v>19</v>
      </c>
      <c r="D8" s="28"/>
      <c r="H8" s="24" t="s">
        <v>33</v>
      </c>
      <c r="I8" s="28"/>
      <c r="J8" s="9"/>
    </row>
    <row r="9" spans="1:15" ht="15.75" hidden="1" customHeight="1" x14ac:dyDescent="0.2">
      <c r="A9" s="3"/>
      <c r="B9" s="3"/>
      <c r="D9" s="28"/>
      <c r="H9" s="24" t="s">
        <v>34</v>
      </c>
      <c r="I9" s="28"/>
      <c r="J9" s="9"/>
    </row>
    <row r="10" spans="1:15" ht="15.75" hidden="1" customHeight="1" x14ac:dyDescent="0.2">
      <c r="A10" s="3"/>
      <c r="B10" s="43"/>
      <c r="C10" s="23"/>
      <c r="D10" s="38"/>
      <c r="E10" s="30"/>
      <c r="F10" s="30"/>
      <c r="G10" s="15"/>
      <c r="H10" s="15"/>
      <c r="I10" s="44"/>
      <c r="J10" s="42"/>
    </row>
    <row r="11" spans="1:15" ht="24" customHeight="1" x14ac:dyDescent="0.2">
      <c r="A11" s="3"/>
      <c r="B11" s="39" t="s">
        <v>18</v>
      </c>
      <c r="D11" s="193"/>
      <c r="E11" s="193"/>
      <c r="F11" s="193"/>
      <c r="G11" s="193"/>
      <c r="H11" s="24"/>
      <c r="I11" s="79"/>
      <c r="J11" s="9"/>
    </row>
    <row r="12" spans="1:15" ht="15.75" customHeight="1" x14ac:dyDescent="0.2">
      <c r="A12" s="3"/>
      <c r="B12" s="34"/>
      <c r="C12" s="22"/>
      <c r="D12" s="212"/>
      <c r="E12" s="212"/>
      <c r="F12" s="212"/>
      <c r="G12" s="212"/>
      <c r="H12" s="24"/>
      <c r="I12" s="79"/>
      <c r="J12" s="9"/>
    </row>
    <row r="13" spans="1:15" ht="15.75" customHeight="1" x14ac:dyDescent="0.2">
      <c r="A13" s="3"/>
      <c r="B13" s="35"/>
      <c r="C13" s="80"/>
      <c r="D13" s="213"/>
      <c r="E13" s="213"/>
      <c r="F13" s="213"/>
      <c r="G13" s="213"/>
      <c r="H13" s="25"/>
      <c r="I13" s="29"/>
      <c r="J13" s="42"/>
    </row>
    <row r="14" spans="1:15" ht="24" customHeight="1" x14ac:dyDescent="0.2">
      <c r="A14" s="3"/>
      <c r="B14" s="55" t="s">
        <v>20</v>
      </c>
      <c r="C14" s="56"/>
      <c r="D14" s="57"/>
      <c r="E14" s="58"/>
      <c r="F14" s="58"/>
      <c r="G14" s="58"/>
      <c r="H14" s="59"/>
      <c r="I14" s="58"/>
      <c r="J14" s="60"/>
    </row>
    <row r="15" spans="1:15" ht="32.25" customHeight="1" x14ac:dyDescent="0.2">
      <c r="A15" s="3"/>
      <c r="B15" s="43" t="s">
        <v>31</v>
      </c>
      <c r="C15" s="61"/>
      <c r="D15" s="15"/>
      <c r="E15" s="181"/>
      <c r="F15" s="181"/>
      <c r="G15" s="210"/>
      <c r="H15" s="210"/>
      <c r="I15" s="210" t="s">
        <v>28</v>
      </c>
      <c r="J15" s="211"/>
    </row>
    <row r="16" spans="1:15" ht="23.25" customHeight="1" x14ac:dyDescent="0.2">
      <c r="A16" s="126" t="s">
        <v>23</v>
      </c>
      <c r="B16" s="127" t="s">
        <v>23</v>
      </c>
      <c r="C16" s="47"/>
      <c r="D16" s="48"/>
      <c r="E16" s="178"/>
      <c r="F16" s="179"/>
      <c r="G16" s="178"/>
      <c r="H16" s="179"/>
      <c r="I16" s="178">
        <v>0</v>
      </c>
      <c r="J16" s="180"/>
    </row>
    <row r="17" spans="1:10" ht="23.25" customHeight="1" x14ac:dyDescent="0.2">
      <c r="A17" s="126" t="s">
        <v>24</v>
      </c>
      <c r="B17" s="127" t="s">
        <v>24</v>
      </c>
      <c r="C17" s="47"/>
      <c r="D17" s="48"/>
      <c r="E17" s="178"/>
      <c r="F17" s="179"/>
      <c r="G17" s="178"/>
      <c r="H17" s="179"/>
      <c r="I17" s="178">
        <v>0</v>
      </c>
      <c r="J17" s="180"/>
    </row>
    <row r="18" spans="1:10" ht="23.25" customHeight="1" x14ac:dyDescent="0.2">
      <c r="A18" s="126" t="s">
        <v>25</v>
      </c>
      <c r="B18" s="127" t="s">
        <v>25</v>
      </c>
      <c r="C18" s="47"/>
      <c r="D18" s="48"/>
      <c r="E18" s="178"/>
      <c r="F18" s="179"/>
      <c r="G18" s="178"/>
      <c r="H18" s="179"/>
      <c r="I18" s="178">
        <v>0</v>
      </c>
      <c r="J18" s="180"/>
    </row>
    <row r="19" spans="1:10" ht="23.25" customHeight="1" x14ac:dyDescent="0.2">
      <c r="A19" s="126" t="s">
        <v>84</v>
      </c>
      <c r="B19" s="127" t="s">
        <v>26</v>
      </c>
      <c r="C19" s="47"/>
      <c r="D19" s="48"/>
      <c r="E19" s="178"/>
      <c r="F19" s="179"/>
      <c r="G19" s="178"/>
      <c r="H19" s="179"/>
      <c r="I19" s="178">
        <v>0</v>
      </c>
      <c r="J19" s="180"/>
    </row>
    <row r="20" spans="1:10" ht="23.25" customHeight="1" x14ac:dyDescent="0.2">
      <c r="A20" s="126" t="s">
        <v>85</v>
      </c>
      <c r="B20" s="127" t="s">
        <v>27</v>
      </c>
      <c r="C20" s="47"/>
      <c r="D20" s="48"/>
      <c r="E20" s="178"/>
      <c r="F20" s="179"/>
      <c r="G20" s="178"/>
      <c r="H20" s="179"/>
      <c r="I20" s="178">
        <v>0</v>
      </c>
      <c r="J20" s="180"/>
    </row>
    <row r="21" spans="1:10" ht="23.25" customHeight="1" x14ac:dyDescent="0.2">
      <c r="A21" s="3"/>
      <c r="B21" s="63" t="s">
        <v>28</v>
      </c>
      <c r="C21" s="64"/>
      <c r="D21" s="65"/>
      <c r="E21" s="191"/>
      <c r="F21" s="192"/>
      <c r="G21" s="191"/>
      <c r="H21" s="192"/>
      <c r="I21" s="191">
        <v>0</v>
      </c>
      <c r="J21" s="196"/>
    </row>
    <row r="22" spans="1:10" ht="33" customHeight="1" x14ac:dyDescent="0.2">
      <c r="A22" s="3"/>
      <c r="B22" s="54" t="s">
        <v>32</v>
      </c>
      <c r="C22" s="47"/>
      <c r="D22" s="48"/>
      <c r="E22" s="53"/>
      <c r="F22" s="50"/>
      <c r="G22" s="41"/>
      <c r="H22" s="41"/>
      <c r="I22" s="41"/>
      <c r="J22" s="51"/>
    </row>
    <row r="23" spans="1:10" ht="23.25" customHeight="1" x14ac:dyDescent="0.2">
      <c r="A23" s="3"/>
      <c r="B23" s="46" t="s">
        <v>11</v>
      </c>
      <c r="C23" s="47"/>
      <c r="D23" s="48"/>
      <c r="E23" s="49">
        <v>15</v>
      </c>
      <c r="F23" s="50" t="s">
        <v>0</v>
      </c>
      <c r="G23" s="189">
        <v>0</v>
      </c>
      <c r="H23" s="190"/>
      <c r="I23" s="190"/>
      <c r="J23" s="51" t="str">
        <f t="shared" ref="J23:J28" si="0">Mena</f>
        <v>CZK</v>
      </c>
    </row>
    <row r="24" spans="1:10" ht="23.25" customHeight="1" x14ac:dyDescent="0.2">
      <c r="A24" s="3"/>
      <c r="B24" s="46" t="s">
        <v>12</v>
      </c>
      <c r="C24" s="47"/>
      <c r="D24" s="48"/>
      <c r="E24" s="49">
        <f>SazbaDPH1</f>
        <v>15</v>
      </c>
      <c r="F24" s="50" t="s">
        <v>0</v>
      </c>
      <c r="G24" s="194">
        <v>0</v>
      </c>
      <c r="H24" s="195"/>
      <c r="I24" s="195"/>
      <c r="J24" s="51" t="str">
        <f t="shared" si="0"/>
        <v>CZK</v>
      </c>
    </row>
    <row r="25" spans="1:10" ht="23.25" customHeight="1" x14ac:dyDescent="0.2">
      <c r="A25" s="3"/>
      <c r="B25" s="46" t="s">
        <v>13</v>
      </c>
      <c r="C25" s="47"/>
      <c r="D25" s="48"/>
      <c r="E25" s="49">
        <v>21</v>
      </c>
      <c r="F25" s="50" t="s">
        <v>0</v>
      </c>
      <c r="G25" s="189">
        <v>0</v>
      </c>
      <c r="H25" s="190"/>
      <c r="I25" s="190"/>
      <c r="J25" s="51" t="str">
        <f t="shared" si="0"/>
        <v>CZK</v>
      </c>
    </row>
    <row r="26" spans="1:10" ht="23.25" customHeight="1" x14ac:dyDescent="0.2">
      <c r="A26" s="3"/>
      <c r="B26" s="40" t="s">
        <v>14</v>
      </c>
      <c r="C26" s="19"/>
      <c r="D26" s="15"/>
      <c r="E26" s="36">
        <f>SazbaDPH2</f>
        <v>21</v>
      </c>
      <c r="F26" s="37" t="s">
        <v>0</v>
      </c>
      <c r="G26" s="185">
        <v>0</v>
      </c>
      <c r="H26" s="186"/>
      <c r="I26" s="186"/>
      <c r="J26" s="45" t="str">
        <f t="shared" si="0"/>
        <v>CZK</v>
      </c>
    </row>
    <row r="27" spans="1:10" ht="23.25" customHeight="1" thickBot="1" x14ac:dyDescent="0.25">
      <c r="A27" s="3"/>
      <c r="B27" s="39" t="s">
        <v>4</v>
      </c>
      <c r="C27" s="17"/>
      <c r="D27" s="20"/>
      <c r="E27" s="17"/>
      <c r="F27" s="18"/>
      <c r="G27" s="187">
        <v>0</v>
      </c>
      <c r="H27" s="187"/>
      <c r="I27" s="187"/>
      <c r="J27" s="52" t="str">
        <f t="shared" si="0"/>
        <v>CZK</v>
      </c>
    </row>
    <row r="28" spans="1:10" ht="27.75" hidden="1" customHeight="1" thickBot="1" x14ac:dyDescent="0.25">
      <c r="A28" s="3"/>
      <c r="B28" s="99" t="s">
        <v>22</v>
      </c>
      <c r="C28" s="100"/>
      <c r="D28" s="100"/>
      <c r="E28" s="101"/>
      <c r="F28" s="102"/>
      <c r="G28" s="188">
        <v>927095.13</v>
      </c>
      <c r="H28" s="209"/>
      <c r="I28" s="209"/>
      <c r="J28" s="103" t="str">
        <f t="shared" si="0"/>
        <v>CZK</v>
      </c>
    </row>
    <row r="29" spans="1:10" ht="27.75" customHeight="1" thickBot="1" x14ac:dyDescent="0.25">
      <c r="A29" s="3"/>
      <c r="B29" s="99" t="s">
        <v>35</v>
      </c>
      <c r="C29" s="104"/>
      <c r="D29" s="104"/>
      <c r="E29" s="104"/>
      <c r="F29" s="104"/>
      <c r="G29" s="188">
        <v>0</v>
      </c>
      <c r="H29" s="188"/>
      <c r="I29" s="188"/>
      <c r="J29" s="105" t="s">
        <v>49</v>
      </c>
    </row>
    <row r="30" spans="1:10" ht="12.75" customHeight="1" x14ac:dyDescent="0.2">
      <c r="A30" s="3"/>
      <c r="B30" s="3"/>
      <c r="J30" s="10"/>
    </row>
    <row r="31" spans="1:10" ht="30" customHeight="1" x14ac:dyDescent="0.2">
      <c r="A31" s="3"/>
      <c r="B31" s="3"/>
      <c r="J31" s="10"/>
    </row>
    <row r="32" spans="1:10" ht="18.75" customHeight="1" x14ac:dyDescent="0.2">
      <c r="A32" s="3"/>
      <c r="B32" s="21"/>
      <c r="C32" s="16" t="s">
        <v>10</v>
      </c>
      <c r="D32" s="32"/>
      <c r="E32" s="32"/>
      <c r="F32" s="16" t="s">
        <v>9</v>
      </c>
      <c r="G32" s="32"/>
      <c r="H32" s="33">
        <f ca="1">TODAY()</f>
        <v>45310</v>
      </c>
      <c r="I32" s="32"/>
      <c r="J32" s="10"/>
    </row>
    <row r="33" spans="1:10" ht="47.25" customHeight="1" x14ac:dyDescent="0.2">
      <c r="A33" s="3"/>
      <c r="B33" s="3"/>
      <c r="J33" s="10"/>
    </row>
    <row r="34" spans="1:10" s="27" customFormat="1" ht="18.75" customHeight="1" x14ac:dyDescent="0.2">
      <c r="A34" s="26"/>
      <c r="B34" s="26"/>
      <c r="D34" s="174"/>
      <c r="E34" s="174"/>
      <c r="G34" s="174"/>
      <c r="H34" s="174"/>
      <c r="I34" s="174"/>
      <c r="J34" s="31"/>
    </row>
    <row r="35" spans="1:10" ht="12.75" customHeight="1" x14ac:dyDescent="0.2">
      <c r="A35" s="3"/>
      <c r="B35" s="3"/>
      <c r="D35" s="214" t="s">
        <v>2</v>
      </c>
      <c r="E35" s="214"/>
      <c r="H35" s="11" t="s">
        <v>3</v>
      </c>
      <c r="J35" s="10"/>
    </row>
    <row r="36" spans="1:10" ht="13.5" customHeight="1" thickBot="1" x14ac:dyDescent="0.25">
      <c r="A36" s="12"/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27" hidden="1" customHeight="1" x14ac:dyDescent="0.25">
      <c r="B37" s="66" t="s">
        <v>15</v>
      </c>
      <c r="C37" s="2"/>
      <c r="D37" s="2"/>
      <c r="E37" s="2"/>
      <c r="F37" s="91"/>
      <c r="G37" s="91"/>
      <c r="H37" s="91"/>
      <c r="I37" s="91"/>
      <c r="J37" s="2"/>
    </row>
    <row r="38" spans="1:10" ht="25.5" hidden="1" customHeight="1" x14ac:dyDescent="0.2">
      <c r="A38" s="83" t="s">
        <v>37</v>
      </c>
      <c r="B38" s="85" t="s">
        <v>16</v>
      </c>
      <c r="C38" s="86" t="s">
        <v>5</v>
      </c>
      <c r="D38" s="87"/>
      <c r="E38" s="87"/>
      <c r="F38" s="92" t="str">
        <f>B23</f>
        <v>Základ pro sníženou DPH</v>
      </c>
      <c r="G38" s="92" t="str">
        <f>B25</f>
        <v>Základ pro základní DPH</v>
      </c>
      <c r="H38" s="93" t="s">
        <v>17</v>
      </c>
      <c r="I38" s="93" t="s">
        <v>1</v>
      </c>
      <c r="J38" s="88" t="s">
        <v>0</v>
      </c>
    </row>
    <row r="39" spans="1:10" ht="25.5" hidden="1" customHeight="1" x14ac:dyDescent="0.2">
      <c r="A39" s="83">
        <v>1</v>
      </c>
      <c r="B39" s="89" t="s">
        <v>47</v>
      </c>
      <c r="C39" s="200" t="s">
        <v>45</v>
      </c>
      <c r="D39" s="201"/>
      <c r="E39" s="201"/>
      <c r="F39" s="94">
        <v>0</v>
      </c>
      <c r="G39" s="95">
        <v>927095.13</v>
      </c>
      <c r="H39" s="96">
        <v>194689.98</v>
      </c>
      <c r="I39" s="96">
        <v>1121785.1100000001</v>
      </c>
      <c r="J39" s="90">
        <f>IF(CenaCelkemVypocet=0,"",I39/CenaCelkemVypocet*100)</f>
        <v>100</v>
      </c>
    </row>
    <row r="40" spans="1:10" ht="25.5" hidden="1" customHeight="1" x14ac:dyDescent="0.2">
      <c r="A40" s="83"/>
      <c r="B40" s="202" t="s">
        <v>48</v>
      </c>
      <c r="C40" s="203"/>
      <c r="D40" s="203"/>
      <c r="E40" s="204"/>
      <c r="F40" s="97">
        <f>SUMIF(A39:A39,"=1",F39:F39)</f>
        <v>0</v>
      </c>
      <c r="G40" s="98">
        <f>SUMIF(A39:A39,"=1",G39:G39)</f>
        <v>927095.13</v>
      </c>
      <c r="H40" s="98">
        <f>SUMIF(A39:A39,"=1",H39:H39)</f>
        <v>194689.98</v>
      </c>
      <c r="I40" s="98">
        <f>SUMIF(A39:A39,"=1",I39:I39)</f>
        <v>1121785.1100000001</v>
      </c>
      <c r="J40" s="84">
        <f>SUMIF(A39:A39,"=1",J39:J39)</f>
        <v>100</v>
      </c>
    </row>
    <row r="44" spans="1:10" ht="15.75" x14ac:dyDescent="0.25">
      <c r="B44" s="106" t="s">
        <v>50</v>
      </c>
    </row>
    <row r="46" spans="1:10" ht="25.5" customHeight="1" x14ac:dyDescent="0.2">
      <c r="A46" s="107"/>
      <c r="B46" s="111" t="s">
        <v>16</v>
      </c>
      <c r="C46" s="111" t="s">
        <v>5</v>
      </c>
      <c r="D46" s="112"/>
      <c r="E46" s="112"/>
      <c r="F46" s="115" t="s">
        <v>51</v>
      </c>
      <c r="G46" s="115"/>
      <c r="H46" s="115"/>
      <c r="I46" s="205" t="s">
        <v>28</v>
      </c>
      <c r="J46" s="205"/>
    </row>
    <row r="47" spans="1:10" ht="25.5" customHeight="1" x14ac:dyDescent="0.2">
      <c r="A47" s="108"/>
      <c r="B47" s="118" t="s">
        <v>52</v>
      </c>
      <c r="C47" s="207" t="s">
        <v>53</v>
      </c>
      <c r="D47" s="208"/>
      <c r="E47" s="208"/>
      <c r="F47" s="122" t="s">
        <v>23</v>
      </c>
      <c r="G47" s="119"/>
      <c r="H47" s="119"/>
      <c r="I47" s="206">
        <v>0</v>
      </c>
      <c r="J47" s="206"/>
    </row>
    <row r="48" spans="1:10" ht="25.5" customHeight="1" x14ac:dyDescent="0.2">
      <c r="A48" s="108"/>
      <c r="B48" s="110" t="s">
        <v>54</v>
      </c>
      <c r="C48" s="216" t="s">
        <v>55</v>
      </c>
      <c r="D48" s="217"/>
      <c r="E48" s="217"/>
      <c r="F48" s="123" t="s">
        <v>23</v>
      </c>
      <c r="G48" s="116"/>
      <c r="H48" s="116"/>
      <c r="I48" s="215">
        <v>0</v>
      </c>
      <c r="J48" s="215"/>
    </row>
    <row r="49" spans="1:10" ht="25.5" customHeight="1" x14ac:dyDescent="0.2">
      <c r="A49" s="108"/>
      <c r="B49" s="110" t="s">
        <v>56</v>
      </c>
      <c r="C49" s="216" t="s">
        <v>57</v>
      </c>
      <c r="D49" s="217"/>
      <c r="E49" s="217"/>
      <c r="F49" s="123" t="s">
        <v>23</v>
      </c>
      <c r="G49" s="116"/>
      <c r="H49" s="116"/>
      <c r="I49" s="215">
        <v>0</v>
      </c>
      <c r="J49" s="215"/>
    </row>
    <row r="50" spans="1:10" ht="25.5" customHeight="1" x14ac:dyDescent="0.2">
      <c r="A50" s="108"/>
      <c r="B50" s="110" t="s">
        <v>58</v>
      </c>
      <c r="C50" s="216" t="s">
        <v>59</v>
      </c>
      <c r="D50" s="217"/>
      <c r="E50" s="217"/>
      <c r="F50" s="123" t="s">
        <v>23</v>
      </c>
      <c r="G50" s="116"/>
      <c r="H50" s="116"/>
      <c r="I50" s="215">
        <v>0</v>
      </c>
      <c r="J50" s="215"/>
    </row>
    <row r="51" spans="1:10" ht="25.5" customHeight="1" x14ac:dyDescent="0.2">
      <c r="A51" s="108"/>
      <c r="B51" s="110" t="s">
        <v>60</v>
      </c>
      <c r="C51" s="216" t="s">
        <v>61</v>
      </c>
      <c r="D51" s="217"/>
      <c r="E51" s="217"/>
      <c r="F51" s="123" t="s">
        <v>23</v>
      </c>
      <c r="G51" s="116"/>
      <c r="H51" s="116"/>
      <c r="I51" s="215">
        <v>0</v>
      </c>
      <c r="J51" s="215"/>
    </row>
    <row r="52" spans="1:10" ht="25.5" customHeight="1" x14ac:dyDescent="0.2">
      <c r="A52" s="108"/>
      <c r="B52" s="110" t="s">
        <v>62</v>
      </c>
      <c r="C52" s="216" t="s">
        <v>63</v>
      </c>
      <c r="D52" s="217"/>
      <c r="E52" s="217"/>
      <c r="F52" s="123" t="s">
        <v>23</v>
      </c>
      <c r="G52" s="116"/>
      <c r="H52" s="116"/>
      <c r="I52" s="215">
        <v>0</v>
      </c>
      <c r="J52" s="215"/>
    </row>
    <row r="53" spans="1:10" ht="25.5" customHeight="1" x14ac:dyDescent="0.2">
      <c r="A53" s="108"/>
      <c r="B53" s="110" t="s">
        <v>64</v>
      </c>
      <c r="C53" s="216" t="s">
        <v>65</v>
      </c>
      <c r="D53" s="217"/>
      <c r="E53" s="217"/>
      <c r="F53" s="123" t="s">
        <v>23</v>
      </c>
      <c r="G53" s="116"/>
      <c r="H53" s="116"/>
      <c r="I53" s="215">
        <v>0</v>
      </c>
      <c r="J53" s="215"/>
    </row>
    <row r="54" spans="1:10" ht="25.5" customHeight="1" x14ac:dyDescent="0.2">
      <c r="A54" s="108"/>
      <c r="B54" s="110" t="s">
        <v>66</v>
      </c>
      <c r="C54" s="216" t="s">
        <v>67</v>
      </c>
      <c r="D54" s="217"/>
      <c r="E54" s="217"/>
      <c r="F54" s="123" t="s">
        <v>23</v>
      </c>
      <c r="G54" s="116"/>
      <c r="H54" s="116"/>
      <c r="I54" s="215">
        <v>0</v>
      </c>
      <c r="J54" s="215"/>
    </row>
    <row r="55" spans="1:10" ht="25.5" customHeight="1" x14ac:dyDescent="0.2">
      <c r="A55" s="108"/>
      <c r="B55" s="110" t="s">
        <v>68</v>
      </c>
      <c r="C55" s="216" t="s">
        <v>69</v>
      </c>
      <c r="D55" s="217"/>
      <c r="E55" s="217"/>
      <c r="F55" s="123" t="s">
        <v>24</v>
      </c>
      <c r="G55" s="116"/>
      <c r="H55" s="116"/>
      <c r="I55" s="215">
        <v>0</v>
      </c>
      <c r="J55" s="215"/>
    </row>
    <row r="56" spans="1:10" ht="25.5" customHeight="1" x14ac:dyDescent="0.2">
      <c r="A56" s="108"/>
      <c r="B56" s="110" t="s">
        <v>70</v>
      </c>
      <c r="C56" s="216" t="s">
        <v>71</v>
      </c>
      <c r="D56" s="217"/>
      <c r="E56" s="217"/>
      <c r="F56" s="123" t="s">
        <v>24</v>
      </c>
      <c r="G56" s="116"/>
      <c r="H56" s="116"/>
      <c r="I56" s="215">
        <v>0</v>
      </c>
      <c r="J56" s="215"/>
    </row>
    <row r="57" spans="1:10" ht="25.5" customHeight="1" x14ac:dyDescent="0.2">
      <c r="A57" s="108"/>
      <c r="B57" s="110" t="s">
        <v>72</v>
      </c>
      <c r="C57" s="216" t="s">
        <v>73</v>
      </c>
      <c r="D57" s="217"/>
      <c r="E57" s="217"/>
      <c r="F57" s="123" t="s">
        <v>24</v>
      </c>
      <c r="G57" s="116"/>
      <c r="H57" s="116"/>
      <c r="I57" s="215">
        <v>0</v>
      </c>
      <c r="J57" s="215"/>
    </row>
    <row r="58" spans="1:10" ht="25.5" customHeight="1" x14ac:dyDescent="0.2">
      <c r="A58" s="108"/>
      <c r="B58" s="110" t="s">
        <v>74</v>
      </c>
      <c r="C58" s="216" t="s">
        <v>75</v>
      </c>
      <c r="D58" s="217"/>
      <c r="E58" s="217"/>
      <c r="F58" s="123" t="s">
        <v>24</v>
      </c>
      <c r="G58" s="116"/>
      <c r="H58" s="116"/>
      <c r="I58" s="215">
        <v>0</v>
      </c>
      <c r="J58" s="215"/>
    </row>
    <row r="59" spans="1:10" ht="25.5" customHeight="1" x14ac:dyDescent="0.2">
      <c r="A59" s="108"/>
      <c r="B59" s="110" t="s">
        <v>76</v>
      </c>
      <c r="C59" s="216" t="s">
        <v>77</v>
      </c>
      <c r="D59" s="217"/>
      <c r="E59" s="217"/>
      <c r="F59" s="123" t="s">
        <v>24</v>
      </c>
      <c r="G59" s="116"/>
      <c r="H59" s="116"/>
      <c r="I59" s="215">
        <v>0</v>
      </c>
      <c r="J59" s="215"/>
    </row>
    <row r="60" spans="1:10" ht="25.5" customHeight="1" x14ac:dyDescent="0.2">
      <c r="A60" s="108"/>
      <c r="B60" s="110" t="s">
        <v>78</v>
      </c>
      <c r="C60" s="216" t="s">
        <v>79</v>
      </c>
      <c r="D60" s="217"/>
      <c r="E60" s="217"/>
      <c r="F60" s="123" t="s">
        <v>24</v>
      </c>
      <c r="G60" s="116"/>
      <c r="H60" s="116"/>
      <c r="I60" s="215">
        <v>0</v>
      </c>
      <c r="J60" s="215"/>
    </row>
    <row r="61" spans="1:10" ht="25.5" customHeight="1" x14ac:dyDescent="0.2">
      <c r="A61" s="108"/>
      <c r="B61" s="110" t="s">
        <v>80</v>
      </c>
      <c r="C61" s="216" t="s">
        <v>81</v>
      </c>
      <c r="D61" s="217"/>
      <c r="E61" s="217"/>
      <c r="F61" s="123" t="s">
        <v>24</v>
      </c>
      <c r="G61" s="116"/>
      <c r="H61" s="116"/>
      <c r="I61" s="215">
        <v>0</v>
      </c>
      <c r="J61" s="215"/>
    </row>
    <row r="62" spans="1:10" ht="25.5" customHeight="1" x14ac:dyDescent="0.2">
      <c r="A62" s="108"/>
      <c r="B62" s="110" t="s">
        <v>82</v>
      </c>
      <c r="C62" s="216" t="s">
        <v>83</v>
      </c>
      <c r="D62" s="217"/>
      <c r="E62" s="217"/>
      <c r="F62" s="123" t="s">
        <v>25</v>
      </c>
      <c r="G62" s="116"/>
      <c r="H62" s="116"/>
      <c r="I62" s="215">
        <v>0</v>
      </c>
      <c r="J62" s="215"/>
    </row>
    <row r="63" spans="1:10" ht="25.5" customHeight="1" x14ac:dyDescent="0.2">
      <c r="A63" s="108"/>
      <c r="B63" s="120" t="s">
        <v>84</v>
      </c>
      <c r="C63" s="219" t="s">
        <v>26</v>
      </c>
      <c r="D63" s="220"/>
      <c r="E63" s="220"/>
      <c r="F63" s="124" t="s">
        <v>84</v>
      </c>
      <c r="G63" s="121"/>
      <c r="H63" s="121"/>
      <c r="I63" s="218">
        <v>0</v>
      </c>
      <c r="J63" s="218"/>
    </row>
    <row r="64" spans="1:10" ht="25.5" customHeight="1" x14ac:dyDescent="0.2">
      <c r="A64" s="109"/>
      <c r="B64" s="113" t="s">
        <v>1</v>
      </c>
      <c r="C64" s="113"/>
      <c r="D64" s="114"/>
      <c r="E64" s="114"/>
      <c r="F64" s="125"/>
      <c r="G64" s="117"/>
      <c r="H64" s="117"/>
      <c r="I64" s="221">
        <v>0</v>
      </c>
      <c r="J64" s="221"/>
    </row>
    <row r="65" spans="6:10" x14ac:dyDescent="0.2">
      <c r="F65" s="82"/>
      <c r="G65" s="82"/>
      <c r="H65" s="82"/>
      <c r="I65" s="82"/>
      <c r="J65" s="82"/>
    </row>
    <row r="66" spans="6:10" x14ac:dyDescent="0.2">
      <c r="F66" s="82"/>
      <c r="G66" s="82"/>
      <c r="H66" s="82"/>
      <c r="I66" s="82"/>
      <c r="J66" s="82"/>
    </row>
    <row r="67" spans="6:10" x14ac:dyDescent="0.2">
      <c r="F67" s="82"/>
      <c r="G67" s="82"/>
      <c r="H67" s="82"/>
      <c r="I67" s="82"/>
      <c r="J67" s="8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5">
    <mergeCell ref="I63:J63"/>
    <mergeCell ref="C63:E63"/>
    <mergeCell ref="I64:J64"/>
    <mergeCell ref="I60:J60"/>
    <mergeCell ref="C60:E60"/>
    <mergeCell ref="I61:J61"/>
    <mergeCell ref="C61:E61"/>
    <mergeCell ref="I62:J62"/>
    <mergeCell ref="C62:E62"/>
    <mergeCell ref="I57:J57"/>
    <mergeCell ref="C57:E57"/>
    <mergeCell ref="I58:J58"/>
    <mergeCell ref="C58:E58"/>
    <mergeCell ref="I59:J59"/>
    <mergeCell ref="C59:E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13:G13"/>
    <mergeCell ref="D34:E34"/>
    <mergeCell ref="D35:E35"/>
    <mergeCell ref="G19:H19"/>
    <mergeCell ref="G20:H20"/>
    <mergeCell ref="C39:E39"/>
    <mergeCell ref="B40:E40"/>
    <mergeCell ref="I46:J46"/>
    <mergeCell ref="I47:J47"/>
    <mergeCell ref="C47:E47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3:J3"/>
    <mergeCell ref="G28:I28"/>
    <mergeCell ref="G15:H15"/>
    <mergeCell ref="I15:J15"/>
    <mergeCell ref="E16:F16"/>
    <mergeCell ref="D12:G1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4" customWidth="1"/>
    <col min="2" max="2" width="14.42578125" style="4" customWidth="1"/>
    <col min="3" max="3" width="38.28515625" style="8" customWidth="1"/>
    <col min="4" max="4" width="4.5703125" style="4" customWidth="1"/>
    <col min="5" max="5" width="10.5703125" style="4" customWidth="1"/>
    <col min="6" max="6" width="9.85546875" style="4" customWidth="1"/>
    <col min="7" max="7" width="12.7109375" style="4" customWidth="1"/>
    <col min="8" max="16384" width="9.140625" style="4"/>
  </cols>
  <sheetData>
    <row r="1" spans="1:7" ht="15.75" x14ac:dyDescent="0.2">
      <c r="A1" s="222" t="s">
        <v>6</v>
      </c>
      <c r="B1" s="222"/>
      <c r="C1" s="223"/>
      <c r="D1" s="222"/>
      <c r="E1" s="222"/>
      <c r="F1" s="222"/>
      <c r="G1" s="222"/>
    </row>
    <row r="2" spans="1:7" ht="24.95" customHeight="1" x14ac:dyDescent="0.2">
      <c r="A2" s="68" t="s">
        <v>41</v>
      </c>
      <c r="B2" s="67"/>
      <c r="C2" s="224"/>
      <c r="D2" s="224"/>
      <c r="E2" s="224"/>
      <c r="F2" s="224"/>
      <c r="G2" s="225"/>
    </row>
    <row r="3" spans="1:7" ht="24.95" hidden="1" customHeight="1" x14ac:dyDescent="0.2">
      <c r="A3" s="68" t="s">
        <v>7</v>
      </c>
      <c r="B3" s="67"/>
      <c r="C3" s="224"/>
      <c r="D3" s="224"/>
      <c r="E3" s="224"/>
      <c r="F3" s="224"/>
      <c r="G3" s="225"/>
    </row>
    <row r="4" spans="1:7" ht="24.95" hidden="1" customHeight="1" x14ac:dyDescent="0.2">
      <c r="A4" s="68" t="s">
        <v>8</v>
      </c>
      <c r="B4" s="67"/>
      <c r="C4" s="224"/>
      <c r="D4" s="224"/>
      <c r="E4" s="224"/>
      <c r="F4" s="224"/>
      <c r="G4" s="225"/>
    </row>
    <row r="5" spans="1:7" hidden="1" x14ac:dyDescent="0.2">
      <c r="B5" s="5"/>
      <c r="C5" s="6"/>
      <c r="D5" s="7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87"/>
  <sheetViews>
    <sheetView workbookViewId="0">
      <selection activeCell="W21" sqref="W21"/>
    </sheetView>
  </sheetViews>
  <sheetFormatPr defaultRowHeight="12.75" outlineLevelRow="1" x14ac:dyDescent="0.2"/>
  <cols>
    <col min="1" max="1" width="4.28515625" customWidth="1"/>
    <col min="2" max="2" width="14.42578125" style="81" customWidth="1"/>
    <col min="3" max="3" width="38.28515625" style="8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26" t="s">
        <v>6</v>
      </c>
      <c r="B1" s="226"/>
      <c r="C1" s="226"/>
      <c r="D1" s="226"/>
      <c r="E1" s="226"/>
      <c r="F1" s="226"/>
      <c r="G1" s="226"/>
      <c r="AE1" t="s">
        <v>87</v>
      </c>
    </row>
    <row r="2" spans="1:60" ht="24.95" customHeight="1" x14ac:dyDescent="0.2">
      <c r="A2" s="130" t="s">
        <v>86</v>
      </c>
      <c r="B2" s="128"/>
      <c r="C2" s="227" t="s">
        <v>246</v>
      </c>
      <c r="D2" s="228"/>
      <c r="E2" s="228"/>
      <c r="F2" s="228"/>
      <c r="G2" s="229"/>
      <c r="AE2" t="s">
        <v>88</v>
      </c>
    </row>
    <row r="3" spans="1:60" ht="24.95" hidden="1" customHeight="1" x14ac:dyDescent="0.2">
      <c r="A3" s="131" t="s">
        <v>7</v>
      </c>
      <c r="B3" s="129"/>
      <c r="C3" s="230"/>
      <c r="D3" s="231"/>
      <c r="E3" s="231"/>
      <c r="F3" s="231"/>
      <c r="G3" s="232"/>
      <c r="AE3" t="s">
        <v>89</v>
      </c>
    </row>
    <row r="4" spans="1:60" ht="24.95" hidden="1" customHeight="1" x14ac:dyDescent="0.2">
      <c r="A4" s="131" t="s">
        <v>8</v>
      </c>
      <c r="B4" s="129"/>
      <c r="C4" s="230"/>
      <c r="D4" s="231"/>
      <c r="E4" s="231"/>
      <c r="F4" s="231"/>
      <c r="G4" s="232"/>
      <c r="AE4" t="s">
        <v>90</v>
      </c>
    </row>
    <row r="5" spans="1:60" hidden="1" x14ac:dyDescent="0.2">
      <c r="A5" s="132" t="s">
        <v>91</v>
      </c>
      <c r="B5" s="133"/>
      <c r="C5" s="133"/>
      <c r="D5" s="134"/>
      <c r="E5" s="134"/>
      <c r="F5" s="134"/>
      <c r="G5" s="135"/>
      <c r="AE5" t="s">
        <v>92</v>
      </c>
    </row>
    <row r="7" spans="1:60" ht="38.25" x14ac:dyDescent="0.2">
      <c r="A7" s="140" t="s">
        <v>93</v>
      </c>
      <c r="B7" s="141" t="s">
        <v>94</v>
      </c>
      <c r="C7" s="141" t="s">
        <v>95</v>
      </c>
      <c r="D7" s="140" t="s">
        <v>96</v>
      </c>
      <c r="E7" s="140" t="s">
        <v>97</v>
      </c>
      <c r="F7" s="136" t="s">
        <v>98</v>
      </c>
      <c r="G7" s="154" t="s">
        <v>28</v>
      </c>
      <c r="H7" s="155" t="s">
        <v>29</v>
      </c>
      <c r="I7" s="155" t="s">
        <v>99</v>
      </c>
      <c r="J7" s="155" t="s">
        <v>30</v>
      </c>
      <c r="K7" s="155" t="s">
        <v>100</v>
      </c>
      <c r="L7" s="155" t="s">
        <v>101</v>
      </c>
      <c r="M7" s="155" t="s">
        <v>102</v>
      </c>
      <c r="N7" s="155" t="s">
        <v>103</v>
      </c>
      <c r="O7" s="155" t="s">
        <v>104</v>
      </c>
      <c r="P7" s="155" t="s">
        <v>105</v>
      </c>
      <c r="Q7" s="155" t="s">
        <v>106</v>
      </c>
      <c r="R7" s="155" t="s">
        <v>107</v>
      </c>
      <c r="S7" s="155" t="s">
        <v>108</v>
      </c>
      <c r="T7" s="155" t="s">
        <v>109</v>
      </c>
      <c r="U7" s="143" t="s">
        <v>110</v>
      </c>
    </row>
    <row r="8" spans="1:60" x14ac:dyDescent="0.2">
      <c r="A8" s="156" t="s">
        <v>111</v>
      </c>
      <c r="B8" s="157" t="s">
        <v>52</v>
      </c>
      <c r="C8" s="158" t="s">
        <v>53</v>
      </c>
      <c r="D8" s="159"/>
      <c r="E8" s="160"/>
      <c r="F8" s="161"/>
      <c r="G8" s="161">
        <f>SUMIF(AE9:AE11,"&lt;&gt;NOR",G9:G11)</f>
        <v>0</v>
      </c>
      <c r="H8" s="161"/>
      <c r="I8" s="161">
        <f>SUM(I9:I11)</f>
        <v>4001.5899999999997</v>
      </c>
      <c r="J8" s="161"/>
      <c r="K8" s="161">
        <f>SUM(K9:K11)</f>
        <v>2666.41</v>
      </c>
      <c r="L8" s="161"/>
      <c r="M8" s="161">
        <f>SUM(M9:M11)</f>
        <v>0</v>
      </c>
      <c r="N8" s="142"/>
      <c r="O8" s="142">
        <f>SUM(O9:O11)</f>
        <v>1.0562900000000002</v>
      </c>
      <c r="P8" s="142"/>
      <c r="Q8" s="142">
        <f>SUM(Q9:Q11)</f>
        <v>0</v>
      </c>
      <c r="R8" s="142"/>
      <c r="S8" s="142"/>
      <c r="T8" s="156"/>
      <c r="U8" s="142">
        <f>SUM(U9:U11)</f>
        <v>4.21</v>
      </c>
      <c r="AE8" t="s">
        <v>112</v>
      </c>
    </row>
    <row r="9" spans="1:60" ht="22.5" outlineLevel="1" x14ac:dyDescent="0.2">
      <c r="A9" s="138">
        <v>1</v>
      </c>
      <c r="B9" s="138" t="s">
        <v>113</v>
      </c>
      <c r="C9" s="168" t="s">
        <v>114</v>
      </c>
      <c r="D9" s="144" t="s">
        <v>115</v>
      </c>
      <c r="E9" s="150">
        <v>3</v>
      </c>
      <c r="F9" s="152">
        <v>0</v>
      </c>
      <c r="G9" s="152">
        <v>0</v>
      </c>
      <c r="H9" s="152">
        <v>412.44</v>
      </c>
      <c r="I9" s="152">
        <f>ROUND(E9*H9,2)</f>
        <v>1237.32</v>
      </c>
      <c r="J9" s="152">
        <v>287.56</v>
      </c>
      <c r="K9" s="152">
        <f>ROUND(E9*J9,2)</f>
        <v>862.68</v>
      </c>
      <c r="L9" s="152">
        <v>21</v>
      </c>
      <c r="M9" s="152">
        <f>G9*(1+L9/100)</f>
        <v>0</v>
      </c>
      <c r="N9" s="145">
        <v>8.3229999999999998E-2</v>
      </c>
      <c r="O9" s="145">
        <f>ROUND(E9*N9,5)</f>
        <v>0.24969</v>
      </c>
      <c r="P9" s="145">
        <v>0</v>
      </c>
      <c r="Q9" s="145">
        <f>ROUND(E9*P9,5)</f>
        <v>0</v>
      </c>
      <c r="R9" s="145"/>
      <c r="S9" s="145"/>
      <c r="T9" s="146">
        <v>0.37191000000000002</v>
      </c>
      <c r="U9" s="145">
        <f>ROUND(E9*T9,2)</f>
        <v>1.1200000000000001</v>
      </c>
      <c r="V9" s="137"/>
      <c r="W9" s="137"/>
      <c r="X9" s="137"/>
      <c r="Y9" s="137"/>
      <c r="Z9" s="137"/>
      <c r="AA9" s="137"/>
      <c r="AB9" s="137"/>
      <c r="AC9" s="137"/>
      <c r="AD9" s="137"/>
      <c r="AE9" s="137" t="s">
        <v>116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ht="22.5" outlineLevel="1" x14ac:dyDescent="0.2">
      <c r="A10" s="138">
        <v>2</v>
      </c>
      <c r="B10" s="138" t="s">
        <v>117</v>
      </c>
      <c r="C10" s="168" t="s">
        <v>118</v>
      </c>
      <c r="D10" s="144" t="s">
        <v>115</v>
      </c>
      <c r="E10" s="150">
        <v>3</v>
      </c>
      <c r="F10" s="152">
        <v>0</v>
      </c>
      <c r="G10" s="152">
        <v>0</v>
      </c>
      <c r="H10" s="152">
        <v>491.57</v>
      </c>
      <c r="I10" s="152">
        <f>ROUND(E10*H10,2)</f>
        <v>1474.71</v>
      </c>
      <c r="J10" s="152">
        <v>292.43</v>
      </c>
      <c r="K10" s="152">
        <f>ROUND(E10*J10,2)</f>
        <v>877.29</v>
      </c>
      <c r="L10" s="152">
        <v>21</v>
      </c>
      <c r="M10" s="152">
        <f>G10*(1+L10/100)</f>
        <v>0</v>
      </c>
      <c r="N10" s="145">
        <v>9.8379999999999995E-2</v>
      </c>
      <c r="O10" s="145">
        <f>ROUND(E10*N10,5)</f>
        <v>0.29514000000000001</v>
      </c>
      <c r="P10" s="145">
        <v>0</v>
      </c>
      <c r="Q10" s="145">
        <f>ROUND(E10*P10,5)</f>
        <v>0</v>
      </c>
      <c r="R10" s="145"/>
      <c r="S10" s="145"/>
      <c r="T10" s="146">
        <v>0.38482</v>
      </c>
      <c r="U10" s="145">
        <f>ROUND(E10*T10,2)</f>
        <v>1.1499999999999999</v>
      </c>
      <c r="V10" s="137"/>
      <c r="W10" s="137"/>
      <c r="X10" s="137"/>
      <c r="Y10" s="137"/>
      <c r="Z10" s="137"/>
      <c r="AA10" s="137"/>
      <c r="AB10" s="137"/>
      <c r="AC10" s="137"/>
      <c r="AD10" s="137"/>
      <c r="AE10" s="137" t="s">
        <v>116</v>
      </c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outlineLevel="1" x14ac:dyDescent="0.2">
      <c r="A11" s="138">
        <v>3</v>
      </c>
      <c r="B11" s="138" t="s">
        <v>119</v>
      </c>
      <c r="C11" s="168" t="s">
        <v>120</v>
      </c>
      <c r="D11" s="144" t="s">
        <v>115</v>
      </c>
      <c r="E11" s="150">
        <v>2</v>
      </c>
      <c r="F11" s="152">
        <v>0</v>
      </c>
      <c r="G11" s="152">
        <v>0</v>
      </c>
      <c r="H11" s="152">
        <v>644.78</v>
      </c>
      <c r="I11" s="152">
        <f>ROUND(E11*H11,2)</f>
        <v>1289.56</v>
      </c>
      <c r="J11" s="152">
        <v>463.22</v>
      </c>
      <c r="K11" s="152">
        <f>ROUND(E11*J11,2)</f>
        <v>926.44</v>
      </c>
      <c r="L11" s="152">
        <v>21</v>
      </c>
      <c r="M11" s="152">
        <f>G11*(1+L11/100)</f>
        <v>0</v>
      </c>
      <c r="N11" s="145">
        <v>0.25573000000000001</v>
      </c>
      <c r="O11" s="145">
        <f>ROUND(E11*N11,5)</f>
        <v>0.51146000000000003</v>
      </c>
      <c r="P11" s="145">
        <v>0</v>
      </c>
      <c r="Q11" s="145">
        <f>ROUND(E11*P11,5)</f>
        <v>0</v>
      </c>
      <c r="R11" s="145"/>
      <c r="S11" s="145"/>
      <c r="T11" s="146">
        <v>0.97199999999999998</v>
      </c>
      <c r="U11" s="145">
        <f>ROUND(E11*T11,2)</f>
        <v>1.94</v>
      </c>
      <c r="V11" s="137"/>
      <c r="W11" s="137"/>
      <c r="X11" s="137"/>
      <c r="Y11" s="137"/>
      <c r="Z11" s="137"/>
      <c r="AA11" s="137"/>
      <c r="AB11" s="137"/>
      <c r="AC11" s="137"/>
      <c r="AD11" s="137"/>
      <c r="AE11" s="137" t="s">
        <v>121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x14ac:dyDescent="0.2">
      <c r="A12" s="139" t="s">
        <v>111</v>
      </c>
      <c r="B12" s="139" t="s">
        <v>54</v>
      </c>
      <c r="C12" s="169" t="s">
        <v>55</v>
      </c>
      <c r="D12" s="147"/>
      <c r="E12" s="151"/>
      <c r="F12" s="153"/>
      <c r="G12" s="153">
        <f>SUMIF(AE13:AE18,"&lt;&gt;NOR",G13:G18)</f>
        <v>0</v>
      </c>
      <c r="H12" s="153"/>
      <c r="I12" s="153">
        <f>SUM(I13:I18)</f>
        <v>16763.64</v>
      </c>
      <c r="J12" s="153"/>
      <c r="K12" s="153">
        <f>SUM(K13:K18)</f>
        <v>36788.880000000005</v>
      </c>
      <c r="L12" s="153"/>
      <c r="M12" s="153">
        <f>SUM(M13:M18)</f>
        <v>0</v>
      </c>
      <c r="N12" s="148"/>
      <c r="O12" s="148">
        <f>SUM(O13:O18)</f>
        <v>2.9141599999999999</v>
      </c>
      <c r="P12" s="148"/>
      <c r="Q12" s="148">
        <f>SUM(Q13:Q18)</f>
        <v>0</v>
      </c>
      <c r="R12" s="148"/>
      <c r="S12" s="148"/>
      <c r="T12" s="149"/>
      <c r="U12" s="148">
        <f>SUM(U13:U18)</f>
        <v>72.22</v>
      </c>
      <c r="AE12" t="s">
        <v>112</v>
      </c>
    </row>
    <row r="13" spans="1:60" outlineLevel="1" x14ac:dyDescent="0.2">
      <c r="A13" s="138">
        <v>4</v>
      </c>
      <c r="B13" s="138" t="s">
        <v>122</v>
      </c>
      <c r="C13" s="168" t="s">
        <v>123</v>
      </c>
      <c r="D13" s="144" t="s">
        <v>124</v>
      </c>
      <c r="E13" s="150">
        <v>45.9</v>
      </c>
      <c r="F13" s="152">
        <v>0</v>
      </c>
      <c r="G13" s="152">
        <v>0</v>
      </c>
      <c r="H13" s="152">
        <v>31.19</v>
      </c>
      <c r="I13" s="152">
        <f t="shared" ref="I13:I18" si="0">ROUND(E13*H13,2)</f>
        <v>1431.62</v>
      </c>
      <c r="J13" s="152">
        <v>38.61</v>
      </c>
      <c r="K13" s="152">
        <f t="shared" ref="K13:K18" si="1">ROUND(E13*J13,2)</f>
        <v>1772.2</v>
      </c>
      <c r="L13" s="152">
        <v>21</v>
      </c>
      <c r="M13" s="152">
        <f t="shared" ref="M13:M18" si="2">G13*(1+L13/100)</f>
        <v>0</v>
      </c>
      <c r="N13" s="145">
        <v>5.0000000000000001E-3</v>
      </c>
      <c r="O13" s="145">
        <f t="shared" ref="O13:O18" si="3">ROUND(E13*N13,5)</f>
        <v>0.22950000000000001</v>
      </c>
      <c r="P13" s="145">
        <v>0</v>
      </c>
      <c r="Q13" s="145">
        <f t="shared" ref="Q13:Q18" si="4">ROUND(E13*P13,5)</f>
        <v>0</v>
      </c>
      <c r="R13" s="145"/>
      <c r="S13" s="145"/>
      <c r="T13" s="146">
        <v>8.1000000000000003E-2</v>
      </c>
      <c r="U13" s="145">
        <f t="shared" ref="U13:U18" si="5">ROUND(E13*T13,2)</f>
        <v>3.72</v>
      </c>
      <c r="V13" s="137"/>
      <c r="W13" s="137"/>
      <c r="X13" s="137"/>
      <c r="Y13" s="137"/>
      <c r="Z13" s="137"/>
      <c r="AA13" s="137"/>
      <c r="AB13" s="137"/>
      <c r="AC13" s="137"/>
      <c r="AD13" s="137"/>
      <c r="AE13" s="137" t="s">
        <v>121</v>
      </c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ht="22.5" outlineLevel="1" x14ac:dyDescent="0.2">
      <c r="A14" s="138">
        <v>5</v>
      </c>
      <c r="B14" s="138" t="s">
        <v>125</v>
      </c>
      <c r="C14" s="168" t="s">
        <v>126</v>
      </c>
      <c r="D14" s="144" t="s">
        <v>124</v>
      </c>
      <c r="E14" s="150">
        <v>45.9</v>
      </c>
      <c r="F14" s="152">
        <v>0</v>
      </c>
      <c r="G14" s="152">
        <v>0</v>
      </c>
      <c r="H14" s="152">
        <v>137.74</v>
      </c>
      <c r="I14" s="152">
        <f t="shared" si="0"/>
        <v>6322.27</v>
      </c>
      <c r="J14" s="152">
        <v>247.26</v>
      </c>
      <c r="K14" s="152">
        <f t="shared" si="1"/>
        <v>11349.23</v>
      </c>
      <c r="L14" s="152">
        <v>21</v>
      </c>
      <c r="M14" s="152">
        <f t="shared" si="2"/>
        <v>0</v>
      </c>
      <c r="N14" s="145">
        <v>2.6249999999999999E-2</v>
      </c>
      <c r="O14" s="145">
        <f t="shared" si="3"/>
        <v>1.20488</v>
      </c>
      <c r="P14" s="145">
        <v>0</v>
      </c>
      <c r="Q14" s="145">
        <f t="shared" si="4"/>
        <v>0</v>
      </c>
      <c r="R14" s="145"/>
      <c r="S14" s="145"/>
      <c r="T14" s="146">
        <v>0.48</v>
      </c>
      <c r="U14" s="145">
        <f t="shared" si="5"/>
        <v>22.03</v>
      </c>
      <c r="V14" s="137"/>
      <c r="W14" s="137"/>
      <c r="X14" s="137"/>
      <c r="Y14" s="137"/>
      <c r="Z14" s="137"/>
      <c r="AA14" s="137"/>
      <c r="AB14" s="137"/>
      <c r="AC14" s="137"/>
      <c r="AD14" s="137"/>
      <c r="AE14" s="137" t="s">
        <v>121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outlineLevel="1" x14ac:dyDescent="0.2">
      <c r="A15" s="138">
        <v>6</v>
      </c>
      <c r="B15" s="138" t="s">
        <v>127</v>
      </c>
      <c r="C15" s="168" t="s">
        <v>128</v>
      </c>
      <c r="D15" s="144" t="s">
        <v>124</v>
      </c>
      <c r="E15" s="150">
        <v>45.9</v>
      </c>
      <c r="F15" s="152">
        <v>0</v>
      </c>
      <c r="G15" s="152">
        <v>0</v>
      </c>
      <c r="H15" s="152">
        <v>26.61</v>
      </c>
      <c r="I15" s="152">
        <f t="shared" si="0"/>
        <v>1221.4000000000001</v>
      </c>
      <c r="J15" s="152">
        <v>126.89</v>
      </c>
      <c r="K15" s="152">
        <f t="shared" si="1"/>
        <v>5824.25</v>
      </c>
      <c r="L15" s="152">
        <v>21</v>
      </c>
      <c r="M15" s="152">
        <f t="shared" si="2"/>
        <v>0</v>
      </c>
      <c r="N15" s="145">
        <v>4.1999999999999997E-3</v>
      </c>
      <c r="O15" s="145">
        <f t="shared" si="3"/>
        <v>0.19278000000000001</v>
      </c>
      <c r="P15" s="145">
        <v>0</v>
      </c>
      <c r="Q15" s="145">
        <f t="shared" si="4"/>
        <v>0</v>
      </c>
      <c r="R15" s="145"/>
      <c r="S15" s="145"/>
      <c r="T15" s="146">
        <v>0.245</v>
      </c>
      <c r="U15" s="145">
        <f t="shared" si="5"/>
        <v>11.25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 t="s">
        <v>121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outlineLevel="1" x14ac:dyDescent="0.2">
      <c r="A16" s="138">
        <v>7</v>
      </c>
      <c r="B16" s="138" t="s">
        <v>129</v>
      </c>
      <c r="C16" s="168" t="s">
        <v>130</v>
      </c>
      <c r="D16" s="144" t="s">
        <v>124</v>
      </c>
      <c r="E16" s="150">
        <v>30.9</v>
      </c>
      <c r="F16" s="152">
        <v>0</v>
      </c>
      <c r="G16" s="152">
        <v>0</v>
      </c>
      <c r="H16" s="152">
        <v>44.19</v>
      </c>
      <c r="I16" s="152">
        <f t="shared" si="0"/>
        <v>1365.47</v>
      </c>
      <c r="J16" s="152">
        <v>64.81</v>
      </c>
      <c r="K16" s="152">
        <f t="shared" si="1"/>
        <v>2002.63</v>
      </c>
      <c r="L16" s="152">
        <v>21</v>
      </c>
      <c r="M16" s="152">
        <f t="shared" si="2"/>
        <v>0</v>
      </c>
      <c r="N16" s="145">
        <v>5.45E-3</v>
      </c>
      <c r="O16" s="145">
        <f t="shared" si="3"/>
        <v>0.16841</v>
      </c>
      <c r="P16" s="145">
        <v>0</v>
      </c>
      <c r="Q16" s="145">
        <f t="shared" si="4"/>
        <v>0</v>
      </c>
      <c r="R16" s="145"/>
      <c r="S16" s="145"/>
      <c r="T16" s="146">
        <v>0.13600000000000001</v>
      </c>
      <c r="U16" s="145">
        <f t="shared" si="5"/>
        <v>4.2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 t="s">
        <v>121</v>
      </c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ht="22.5" outlineLevel="1" x14ac:dyDescent="0.2">
      <c r="A17" s="138">
        <v>8</v>
      </c>
      <c r="B17" s="138" t="s">
        <v>131</v>
      </c>
      <c r="C17" s="168" t="s">
        <v>132</v>
      </c>
      <c r="D17" s="144" t="s">
        <v>124</v>
      </c>
      <c r="E17" s="150">
        <v>30.9</v>
      </c>
      <c r="F17" s="152">
        <v>0</v>
      </c>
      <c r="G17" s="152">
        <v>0</v>
      </c>
      <c r="H17" s="152">
        <v>166.94</v>
      </c>
      <c r="I17" s="152">
        <f t="shared" si="0"/>
        <v>5158.45</v>
      </c>
      <c r="J17" s="152">
        <v>327.56</v>
      </c>
      <c r="K17" s="152">
        <f t="shared" si="1"/>
        <v>10121.6</v>
      </c>
      <c r="L17" s="152">
        <v>21</v>
      </c>
      <c r="M17" s="152">
        <f t="shared" si="2"/>
        <v>0</v>
      </c>
      <c r="N17" s="145">
        <v>3.1350000000000003E-2</v>
      </c>
      <c r="O17" s="145">
        <f t="shared" si="3"/>
        <v>0.96872000000000003</v>
      </c>
      <c r="P17" s="145">
        <v>0</v>
      </c>
      <c r="Q17" s="145">
        <f t="shared" si="4"/>
        <v>0</v>
      </c>
      <c r="R17" s="145"/>
      <c r="S17" s="145"/>
      <c r="T17" s="146">
        <v>0.63887000000000005</v>
      </c>
      <c r="U17" s="145">
        <f t="shared" si="5"/>
        <v>19.739999999999998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 t="s">
        <v>121</v>
      </c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outlineLevel="1" x14ac:dyDescent="0.2">
      <c r="A18" s="138">
        <v>9</v>
      </c>
      <c r="B18" s="138" t="s">
        <v>133</v>
      </c>
      <c r="C18" s="168" t="s">
        <v>134</v>
      </c>
      <c r="D18" s="144" t="s">
        <v>124</v>
      </c>
      <c r="E18" s="150">
        <v>30.9</v>
      </c>
      <c r="F18" s="152">
        <v>0</v>
      </c>
      <c r="G18" s="152">
        <v>0</v>
      </c>
      <c r="H18" s="152">
        <v>40.92</v>
      </c>
      <c r="I18" s="152">
        <f t="shared" si="0"/>
        <v>1264.43</v>
      </c>
      <c r="J18" s="152">
        <v>185.07999999999998</v>
      </c>
      <c r="K18" s="152">
        <f t="shared" si="1"/>
        <v>5718.97</v>
      </c>
      <c r="L18" s="152">
        <v>21</v>
      </c>
      <c r="M18" s="152">
        <f t="shared" si="2"/>
        <v>0</v>
      </c>
      <c r="N18" s="145">
        <v>4.8500000000000001E-3</v>
      </c>
      <c r="O18" s="145">
        <f t="shared" si="3"/>
        <v>0.14987</v>
      </c>
      <c r="P18" s="145">
        <v>0</v>
      </c>
      <c r="Q18" s="145">
        <f t="shared" si="4"/>
        <v>0</v>
      </c>
      <c r="R18" s="145"/>
      <c r="S18" s="145"/>
      <c r="T18" s="146">
        <v>0.36499999999999999</v>
      </c>
      <c r="U18" s="145">
        <f t="shared" si="5"/>
        <v>11.28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 t="s">
        <v>121</v>
      </c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x14ac:dyDescent="0.2">
      <c r="A19" s="139" t="s">
        <v>111</v>
      </c>
      <c r="B19" s="139" t="s">
        <v>56</v>
      </c>
      <c r="C19" s="169" t="s">
        <v>57</v>
      </c>
      <c r="D19" s="147"/>
      <c r="E19" s="151"/>
      <c r="F19" s="153"/>
      <c r="G19" s="153">
        <f>SUMIF(AE20:AE22,"&lt;&gt;NOR",G20:G22)</f>
        <v>0</v>
      </c>
      <c r="H19" s="153"/>
      <c r="I19" s="153">
        <f>SUM(I20:I22)</f>
        <v>31501.61</v>
      </c>
      <c r="J19" s="153"/>
      <c r="K19" s="153">
        <f>SUM(K20:K22)</f>
        <v>55901.39</v>
      </c>
      <c r="L19" s="153"/>
      <c r="M19" s="153">
        <f>SUM(M20:M22)</f>
        <v>0</v>
      </c>
      <c r="N19" s="148"/>
      <c r="O19" s="148">
        <f>SUM(O20:O22)</f>
        <v>3.6739100000000002</v>
      </c>
      <c r="P19" s="148"/>
      <c r="Q19" s="148">
        <f>SUM(Q20:Q22)</f>
        <v>0</v>
      </c>
      <c r="R19" s="148"/>
      <c r="S19" s="148"/>
      <c r="T19" s="149"/>
      <c r="U19" s="148">
        <f>SUM(U20:U22)</f>
        <v>102.65</v>
      </c>
      <c r="AE19" t="s">
        <v>112</v>
      </c>
    </row>
    <row r="20" spans="1:60" ht="22.5" outlineLevel="1" x14ac:dyDescent="0.2">
      <c r="A20" s="138">
        <v>10</v>
      </c>
      <c r="B20" s="138" t="s">
        <v>135</v>
      </c>
      <c r="C20" s="168" t="s">
        <v>136</v>
      </c>
      <c r="D20" s="144" t="s">
        <v>124</v>
      </c>
      <c r="E20" s="150">
        <v>15</v>
      </c>
      <c r="F20" s="152">
        <v>0</v>
      </c>
      <c r="G20" s="152">
        <v>0</v>
      </c>
      <c r="H20" s="152">
        <v>480.65</v>
      </c>
      <c r="I20" s="152">
        <f>ROUND(E20*H20,2)</f>
        <v>7209.75</v>
      </c>
      <c r="J20" s="152">
        <v>407.35</v>
      </c>
      <c r="K20" s="152">
        <f>ROUND(E20*J20,2)</f>
        <v>6110.25</v>
      </c>
      <c r="L20" s="152">
        <v>21</v>
      </c>
      <c r="M20" s="152">
        <f>G20*(1+L20/100)</f>
        <v>0</v>
      </c>
      <c r="N20" s="145">
        <v>5.7750000000000003E-2</v>
      </c>
      <c r="O20" s="145">
        <f>ROUND(E20*N20,5)</f>
        <v>0.86624999999999996</v>
      </c>
      <c r="P20" s="145">
        <v>0</v>
      </c>
      <c r="Q20" s="145">
        <f>ROUND(E20*P20,5)</f>
        <v>0</v>
      </c>
      <c r="R20" s="145"/>
      <c r="S20" s="145"/>
      <c r="T20" s="146">
        <v>0.73243999999999998</v>
      </c>
      <c r="U20" s="145">
        <f>ROUND(E20*T20,2)</f>
        <v>10.99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 t="s">
        <v>121</v>
      </c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ht="22.5" outlineLevel="1" x14ac:dyDescent="0.2">
      <c r="A21" s="138">
        <v>11</v>
      </c>
      <c r="B21" s="138" t="s">
        <v>137</v>
      </c>
      <c r="C21" s="168" t="s">
        <v>138</v>
      </c>
      <c r="D21" s="144" t="s">
        <v>124</v>
      </c>
      <c r="E21" s="150">
        <v>153</v>
      </c>
      <c r="F21" s="152">
        <v>0</v>
      </c>
      <c r="G21" s="152">
        <v>0</v>
      </c>
      <c r="H21" s="152">
        <v>91.1</v>
      </c>
      <c r="I21" s="152">
        <f>ROUND(E21*H21,2)</f>
        <v>13938.3</v>
      </c>
      <c r="J21" s="152">
        <v>183.4</v>
      </c>
      <c r="K21" s="152">
        <f>ROUND(E21*J21,2)</f>
        <v>28060.2</v>
      </c>
      <c r="L21" s="152">
        <v>21</v>
      </c>
      <c r="M21" s="152">
        <f>G21*(1+L21/100)</f>
        <v>0</v>
      </c>
      <c r="N21" s="145">
        <v>1.038E-2</v>
      </c>
      <c r="O21" s="145">
        <f>ROUND(E21*N21,5)</f>
        <v>1.5881400000000001</v>
      </c>
      <c r="P21" s="145">
        <v>0</v>
      </c>
      <c r="Q21" s="145">
        <f>ROUND(E21*P21,5)</f>
        <v>0</v>
      </c>
      <c r="R21" s="145"/>
      <c r="S21" s="145"/>
      <c r="T21" s="146">
        <v>0.33688000000000001</v>
      </c>
      <c r="U21" s="145">
        <f>ROUND(E21*T21,2)</f>
        <v>51.54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 t="s">
        <v>121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ht="22.5" outlineLevel="1" x14ac:dyDescent="0.2">
      <c r="A22" s="138">
        <v>12</v>
      </c>
      <c r="B22" s="138" t="s">
        <v>139</v>
      </c>
      <c r="C22" s="168" t="s">
        <v>140</v>
      </c>
      <c r="D22" s="144" t="s">
        <v>124</v>
      </c>
      <c r="E22" s="150">
        <v>103</v>
      </c>
      <c r="F22" s="152">
        <v>0</v>
      </c>
      <c r="G22" s="152">
        <v>0</v>
      </c>
      <c r="H22" s="152">
        <v>100.52</v>
      </c>
      <c r="I22" s="152">
        <f>ROUND(E22*H22,2)</f>
        <v>10353.56</v>
      </c>
      <c r="J22" s="152">
        <v>210.98000000000002</v>
      </c>
      <c r="K22" s="152">
        <f>ROUND(E22*J22,2)</f>
        <v>21730.94</v>
      </c>
      <c r="L22" s="152">
        <v>21</v>
      </c>
      <c r="M22" s="152">
        <f>G22*(1+L22/100)</f>
        <v>0</v>
      </c>
      <c r="N22" s="145">
        <v>1.184E-2</v>
      </c>
      <c r="O22" s="145">
        <f>ROUND(E22*N22,5)</f>
        <v>1.2195199999999999</v>
      </c>
      <c r="P22" s="145">
        <v>0</v>
      </c>
      <c r="Q22" s="145">
        <f>ROUND(E22*P22,5)</f>
        <v>0</v>
      </c>
      <c r="R22" s="145"/>
      <c r="S22" s="145"/>
      <c r="T22" s="146">
        <v>0.38947999999999999</v>
      </c>
      <c r="U22" s="145">
        <f>ROUND(E22*T22,2)</f>
        <v>40.119999999999997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 t="s">
        <v>121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x14ac:dyDescent="0.2">
      <c r="A23" s="139" t="s">
        <v>111</v>
      </c>
      <c r="B23" s="139" t="s">
        <v>58</v>
      </c>
      <c r="C23" s="169" t="s">
        <v>59</v>
      </c>
      <c r="D23" s="147"/>
      <c r="E23" s="151"/>
      <c r="F23" s="153"/>
      <c r="G23" s="153">
        <f>SUMIF(AE24:AE25,"&lt;&gt;NOR",G24:G25)</f>
        <v>0</v>
      </c>
      <c r="H23" s="153"/>
      <c r="I23" s="153">
        <f>SUM(I24:I25)</f>
        <v>43657.58</v>
      </c>
      <c r="J23" s="153"/>
      <c r="K23" s="153">
        <f>SUM(K24:K25)</f>
        <v>22056.420000000002</v>
      </c>
      <c r="L23" s="153"/>
      <c r="M23" s="153">
        <f>SUM(M24:M25)</f>
        <v>0</v>
      </c>
      <c r="N23" s="148"/>
      <c r="O23" s="148">
        <f>SUM(O24:O25)</f>
        <v>4.9100099999999998</v>
      </c>
      <c r="P23" s="148"/>
      <c r="Q23" s="148">
        <f>SUM(Q24:Q25)</f>
        <v>0</v>
      </c>
      <c r="R23" s="148"/>
      <c r="S23" s="148"/>
      <c r="T23" s="149"/>
      <c r="U23" s="148">
        <f>SUM(U24:U25)</f>
        <v>43.11</v>
      </c>
      <c r="AE23" t="s">
        <v>112</v>
      </c>
    </row>
    <row r="24" spans="1:60" outlineLevel="1" x14ac:dyDescent="0.2">
      <c r="A24" s="138">
        <v>13</v>
      </c>
      <c r="B24" s="138" t="s">
        <v>141</v>
      </c>
      <c r="C24" s="168" t="s">
        <v>142</v>
      </c>
      <c r="D24" s="144" t="s">
        <v>124</v>
      </c>
      <c r="E24" s="150">
        <v>103</v>
      </c>
      <c r="F24" s="152">
        <v>0</v>
      </c>
      <c r="G24" s="152">
        <v>0</v>
      </c>
      <c r="H24" s="152">
        <v>349.85</v>
      </c>
      <c r="I24" s="152">
        <f>ROUND(E24*H24,2)</f>
        <v>36034.550000000003</v>
      </c>
      <c r="J24" s="152">
        <v>169.14999999999998</v>
      </c>
      <c r="K24" s="152">
        <f>ROUND(E24*J24,2)</f>
        <v>17422.45</v>
      </c>
      <c r="L24" s="152">
        <v>21</v>
      </c>
      <c r="M24" s="152">
        <f>G24*(1+L24/100)</f>
        <v>0</v>
      </c>
      <c r="N24" s="145">
        <v>4.7300000000000002E-2</v>
      </c>
      <c r="O24" s="145">
        <f>ROUND(E24*N24,5)</f>
        <v>4.8719000000000001</v>
      </c>
      <c r="P24" s="145">
        <v>0</v>
      </c>
      <c r="Q24" s="145">
        <f>ROUND(E24*P24,5)</f>
        <v>0</v>
      </c>
      <c r="R24" s="145"/>
      <c r="S24" s="145"/>
      <c r="T24" s="146">
        <v>0.32850000000000001</v>
      </c>
      <c r="U24" s="145">
        <f>ROUND(E24*T24,2)</f>
        <v>33.840000000000003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 t="s">
        <v>121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outlineLevel="1" x14ac:dyDescent="0.2">
      <c r="A25" s="138">
        <v>14</v>
      </c>
      <c r="B25" s="138" t="s">
        <v>143</v>
      </c>
      <c r="C25" s="168" t="s">
        <v>144</v>
      </c>
      <c r="D25" s="144" t="s">
        <v>124</v>
      </c>
      <c r="E25" s="150">
        <v>103</v>
      </c>
      <c r="F25" s="152">
        <v>0</v>
      </c>
      <c r="G25" s="152">
        <v>0</v>
      </c>
      <c r="H25" s="152">
        <v>74.010000000000005</v>
      </c>
      <c r="I25" s="152">
        <f>ROUND(E25*H25,2)</f>
        <v>7623.03</v>
      </c>
      <c r="J25" s="152">
        <v>44.989999999999995</v>
      </c>
      <c r="K25" s="152">
        <f>ROUND(E25*J25,2)</f>
        <v>4633.97</v>
      </c>
      <c r="L25" s="152">
        <v>21</v>
      </c>
      <c r="M25" s="152">
        <f>G25*(1+L25/100)</f>
        <v>0</v>
      </c>
      <c r="N25" s="145">
        <v>3.6999999999999999E-4</v>
      </c>
      <c r="O25" s="145">
        <f>ROUND(E25*N25,5)</f>
        <v>3.8109999999999998E-2</v>
      </c>
      <c r="P25" s="145">
        <v>0</v>
      </c>
      <c r="Q25" s="145">
        <f>ROUND(E25*P25,5)</f>
        <v>0</v>
      </c>
      <c r="R25" s="145"/>
      <c r="S25" s="145"/>
      <c r="T25" s="146">
        <v>0.09</v>
      </c>
      <c r="U25" s="145">
        <f>ROUND(E25*T25,2)</f>
        <v>9.27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 t="s">
        <v>121</v>
      </c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x14ac:dyDescent="0.2">
      <c r="A26" s="139" t="s">
        <v>111</v>
      </c>
      <c r="B26" s="139" t="s">
        <v>60</v>
      </c>
      <c r="C26" s="169" t="s">
        <v>61</v>
      </c>
      <c r="D26" s="147"/>
      <c r="E26" s="151"/>
      <c r="F26" s="153"/>
      <c r="G26" s="153">
        <f>SUMIF(AE27:AE27,"&lt;&gt;NOR",G27:G27)</f>
        <v>0</v>
      </c>
      <c r="H26" s="153"/>
      <c r="I26" s="153">
        <f>SUM(I27:I27)</f>
        <v>7340</v>
      </c>
      <c r="J26" s="153"/>
      <c r="K26" s="153">
        <f>SUM(K27:K27)</f>
        <v>10210</v>
      </c>
      <c r="L26" s="153"/>
      <c r="M26" s="153">
        <f>SUM(M27:M27)</f>
        <v>0</v>
      </c>
      <c r="N26" s="148"/>
      <c r="O26" s="148">
        <f>SUM(O27:O27)</f>
        <v>1.8</v>
      </c>
      <c r="P26" s="148"/>
      <c r="Q26" s="148">
        <f>SUM(Q27:Q27)</f>
        <v>0</v>
      </c>
      <c r="R26" s="148"/>
      <c r="S26" s="148"/>
      <c r="T26" s="149"/>
      <c r="U26" s="148">
        <f>SUM(U27:U27)</f>
        <v>21.4</v>
      </c>
      <c r="AE26" t="s">
        <v>112</v>
      </c>
    </row>
    <row r="27" spans="1:60" outlineLevel="1" x14ac:dyDescent="0.2">
      <c r="A27" s="138">
        <v>15</v>
      </c>
      <c r="B27" s="138" t="s">
        <v>145</v>
      </c>
      <c r="C27" s="168" t="s">
        <v>146</v>
      </c>
      <c r="D27" s="144" t="s">
        <v>124</v>
      </c>
      <c r="E27" s="150">
        <v>100</v>
      </c>
      <c r="F27" s="152">
        <v>0</v>
      </c>
      <c r="G27" s="152">
        <v>0</v>
      </c>
      <c r="H27" s="152">
        <v>73.400000000000006</v>
      </c>
      <c r="I27" s="152">
        <f>ROUND(E27*H27,2)</f>
        <v>7340</v>
      </c>
      <c r="J27" s="152">
        <v>102.1</v>
      </c>
      <c r="K27" s="152">
        <f>ROUND(E27*J27,2)</f>
        <v>10210</v>
      </c>
      <c r="L27" s="152">
        <v>21</v>
      </c>
      <c r="M27" s="152">
        <f>G27*(1+L27/100)</f>
        <v>0</v>
      </c>
      <c r="N27" s="145">
        <v>1.7999999999999999E-2</v>
      </c>
      <c r="O27" s="145">
        <f>ROUND(E27*N27,5)</f>
        <v>1.8</v>
      </c>
      <c r="P27" s="145">
        <v>0</v>
      </c>
      <c r="Q27" s="145">
        <f>ROUND(E27*P27,5)</f>
        <v>0</v>
      </c>
      <c r="R27" s="145"/>
      <c r="S27" s="145"/>
      <c r="T27" s="146">
        <v>0.214</v>
      </c>
      <c r="U27" s="145">
        <f>ROUND(E27*T27,2)</f>
        <v>21.4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 t="s">
        <v>121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x14ac:dyDescent="0.2">
      <c r="A28" s="139" t="s">
        <v>111</v>
      </c>
      <c r="B28" s="139" t="s">
        <v>62</v>
      </c>
      <c r="C28" s="169" t="s">
        <v>63</v>
      </c>
      <c r="D28" s="147"/>
      <c r="E28" s="151"/>
      <c r="F28" s="153"/>
      <c r="G28" s="153">
        <f>SUMIF(AE29:AE34,"&lt;&gt;NOR",G29:G34)</f>
        <v>0</v>
      </c>
      <c r="H28" s="153"/>
      <c r="I28" s="153">
        <f>SUM(I29:I34)</f>
        <v>1174.54</v>
      </c>
      <c r="J28" s="153"/>
      <c r="K28" s="153">
        <f>SUM(K29:K34)</f>
        <v>17667.559999999998</v>
      </c>
      <c r="L28" s="153"/>
      <c r="M28" s="153">
        <f>SUM(M29:M34)</f>
        <v>0</v>
      </c>
      <c r="N28" s="148"/>
      <c r="O28" s="148">
        <f>SUM(O29:O34)</f>
        <v>4.0300000000000002E-2</v>
      </c>
      <c r="P28" s="148"/>
      <c r="Q28" s="148">
        <f>SUM(Q29:Q34)</f>
        <v>11.41066</v>
      </c>
      <c r="R28" s="148"/>
      <c r="S28" s="148"/>
      <c r="T28" s="149"/>
      <c r="U28" s="148">
        <f>SUM(U29:U34)</f>
        <v>35.99</v>
      </c>
      <c r="AE28" t="s">
        <v>112</v>
      </c>
    </row>
    <row r="29" spans="1:60" ht="22.5" outlineLevel="1" x14ac:dyDescent="0.2">
      <c r="A29" s="138">
        <v>16</v>
      </c>
      <c r="B29" s="138" t="s">
        <v>147</v>
      </c>
      <c r="C29" s="168" t="s">
        <v>148</v>
      </c>
      <c r="D29" s="144" t="s">
        <v>115</v>
      </c>
      <c r="E29" s="150">
        <v>13</v>
      </c>
      <c r="F29" s="152">
        <v>0</v>
      </c>
      <c r="G29" s="152">
        <v>0</v>
      </c>
      <c r="H29" s="152">
        <v>0</v>
      </c>
      <c r="I29" s="152">
        <f t="shared" ref="I29:I34" si="6">ROUND(E29*H29,2)</f>
        <v>0</v>
      </c>
      <c r="J29" s="152">
        <v>19.600000000000001</v>
      </c>
      <c r="K29" s="152">
        <f t="shared" ref="K29:K34" si="7">ROUND(E29*J29,2)</f>
        <v>254.8</v>
      </c>
      <c r="L29" s="152">
        <v>21</v>
      </c>
      <c r="M29" s="152">
        <f t="shared" ref="M29:M34" si="8">G29*(1+L29/100)</f>
        <v>0</v>
      </c>
      <c r="N29" s="145">
        <v>0</v>
      </c>
      <c r="O29" s="145">
        <f t="shared" ref="O29:O34" si="9">ROUND(E29*N29,5)</f>
        <v>0</v>
      </c>
      <c r="P29" s="145">
        <v>0</v>
      </c>
      <c r="Q29" s="145">
        <f t="shared" ref="Q29:Q34" si="10">ROUND(E29*P29,5)</f>
        <v>0</v>
      </c>
      <c r="R29" s="145"/>
      <c r="S29" s="145"/>
      <c r="T29" s="146">
        <v>0.05</v>
      </c>
      <c r="U29" s="145">
        <f t="shared" ref="U29:U34" si="11">ROUND(E29*T29,2)</f>
        <v>0.65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 t="s">
        <v>121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outlineLevel="1" x14ac:dyDescent="0.2">
      <c r="A30" s="138">
        <v>17</v>
      </c>
      <c r="B30" s="138" t="s">
        <v>149</v>
      </c>
      <c r="C30" s="168" t="s">
        <v>150</v>
      </c>
      <c r="D30" s="144" t="s">
        <v>124</v>
      </c>
      <c r="E30" s="150">
        <v>22.08</v>
      </c>
      <c r="F30" s="152">
        <v>0</v>
      </c>
      <c r="G30" s="152">
        <v>0</v>
      </c>
      <c r="H30" s="152">
        <v>29.23</v>
      </c>
      <c r="I30" s="152">
        <f t="shared" si="6"/>
        <v>645.4</v>
      </c>
      <c r="J30" s="152">
        <v>233.77</v>
      </c>
      <c r="K30" s="152">
        <f t="shared" si="7"/>
        <v>5161.6400000000003</v>
      </c>
      <c r="L30" s="152">
        <v>21</v>
      </c>
      <c r="M30" s="152">
        <f t="shared" si="8"/>
        <v>0</v>
      </c>
      <c r="N30" s="145">
        <v>1E-3</v>
      </c>
      <c r="O30" s="145">
        <f t="shared" si="9"/>
        <v>2.2079999999999999E-2</v>
      </c>
      <c r="P30" s="145">
        <v>6.7000000000000004E-2</v>
      </c>
      <c r="Q30" s="145">
        <f t="shared" si="10"/>
        <v>1.47936</v>
      </c>
      <c r="R30" s="145"/>
      <c r="S30" s="145"/>
      <c r="T30" s="146">
        <v>0.53300000000000003</v>
      </c>
      <c r="U30" s="145">
        <f t="shared" si="11"/>
        <v>11.77</v>
      </c>
      <c r="V30" s="137"/>
      <c r="W30" s="137"/>
      <c r="X30" s="137"/>
      <c r="Y30" s="137"/>
      <c r="Z30" s="137"/>
      <c r="AA30" s="137"/>
      <c r="AB30" s="137"/>
      <c r="AC30" s="137"/>
      <c r="AD30" s="137"/>
      <c r="AE30" s="137" t="s">
        <v>121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ht="22.5" outlineLevel="1" x14ac:dyDescent="0.2">
      <c r="A31" s="138">
        <v>18</v>
      </c>
      <c r="B31" s="138" t="s">
        <v>151</v>
      </c>
      <c r="C31" s="168" t="s">
        <v>152</v>
      </c>
      <c r="D31" s="144" t="s">
        <v>115</v>
      </c>
      <c r="E31" s="150">
        <v>2</v>
      </c>
      <c r="F31" s="152">
        <v>0</v>
      </c>
      <c r="G31" s="152">
        <v>0</v>
      </c>
      <c r="H31" s="152">
        <v>0</v>
      </c>
      <c r="I31" s="152">
        <f t="shared" si="6"/>
        <v>0</v>
      </c>
      <c r="J31" s="152">
        <v>11.8</v>
      </c>
      <c r="K31" s="152">
        <f t="shared" si="7"/>
        <v>23.6</v>
      </c>
      <c r="L31" s="152">
        <v>21</v>
      </c>
      <c r="M31" s="152">
        <f t="shared" si="8"/>
        <v>0</v>
      </c>
      <c r="N31" s="145">
        <v>0</v>
      </c>
      <c r="O31" s="145">
        <f t="shared" si="9"/>
        <v>0</v>
      </c>
      <c r="P31" s="145">
        <v>0</v>
      </c>
      <c r="Q31" s="145">
        <f t="shared" si="10"/>
        <v>0</v>
      </c>
      <c r="R31" s="145"/>
      <c r="S31" s="145"/>
      <c r="T31" s="146">
        <v>0.03</v>
      </c>
      <c r="U31" s="145">
        <f t="shared" si="11"/>
        <v>0.06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 t="s">
        <v>121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 outlineLevel="1" x14ac:dyDescent="0.2">
      <c r="A32" s="138">
        <v>19</v>
      </c>
      <c r="B32" s="138" t="s">
        <v>153</v>
      </c>
      <c r="C32" s="168" t="s">
        <v>154</v>
      </c>
      <c r="D32" s="144" t="s">
        <v>124</v>
      </c>
      <c r="E32" s="150">
        <v>1.8</v>
      </c>
      <c r="F32" s="152">
        <v>0</v>
      </c>
      <c r="G32" s="152">
        <v>0</v>
      </c>
      <c r="H32" s="152">
        <v>29.23</v>
      </c>
      <c r="I32" s="152">
        <f t="shared" si="6"/>
        <v>52.61</v>
      </c>
      <c r="J32" s="152">
        <v>146.77000000000001</v>
      </c>
      <c r="K32" s="152">
        <f t="shared" si="7"/>
        <v>264.19</v>
      </c>
      <c r="L32" s="152">
        <v>21</v>
      </c>
      <c r="M32" s="152">
        <f t="shared" si="8"/>
        <v>0</v>
      </c>
      <c r="N32" s="145">
        <v>1E-3</v>
      </c>
      <c r="O32" s="145">
        <f t="shared" si="9"/>
        <v>1.8E-3</v>
      </c>
      <c r="P32" s="145">
        <v>3.1E-2</v>
      </c>
      <c r="Q32" s="145">
        <f t="shared" si="10"/>
        <v>5.5800000000000002E-2</v>
      </c>
      <c r="R32" s="145"/>
      <c r="S32" s="145"/>
      <c r="T32" s="146">
        <v>0.33100000000000002</v>
      </c>
      <c r="U32" s="145">
        <f t="shared" si="11"/>
        <v>0.6</v>
      </c>
      <c r="V32" s="137"/>
      <c r="W32" s="137"/>
      <c r="X32" s="137"/>
      <c r="Y32" s="137"/>
      <c r="Z32" s="137"/>
      <c r="AA32" s="137"/>
      <c r="AB32" s="137"/>
      <c r="AC32" s="137"/>
      <c r="AD32" s="137"/>
      <c r="AE32" s="137" t="s">
        <v>121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outlineLevel="1" x14ac:dyDescent="0.2">
      <c r="A33" s="138">
        <v>20</v>
      </c>
      <c r="B33" s="138" t="s">
        <v>155</v>
      </c>
      <c r="C33" s="168" t="s">
        <v>156</v>
      </c>
      <c r="D33" s="144" t="s">
        <v>124</v>
      </c>
      <c r="E33" s="150">
        <v>24.5</v>
      </c>
      <c r="F33" s="152">
        <v>0</v>
      </c>
      <c r="G33" s="152">
        <v>0</v>
      </c>
      <c r="H33" s="152">
        <v>19.45</v>
      </c>
      <c r="I33" s="152">
        <f t="shared" si="6"/>
        <v>476.53</v>
      </c>
      <c r="J33" s="152">
        <v>170.05</v>
      </c>
      <c r="K33" s="152">
        <f t="shared" si="7"/>
        <v>4166.2299999999996</v>
      </c>
      <c r="L33" s="152">
        <v>21</v>
      </c>
      <c r="M33" s="152">
        <f t="shared" si="8"/>
        <v>0</v>
      </c>
      <c r="N33" s="145">
        <v>6.7000000000000002E-4</v>
      </c>
      <c r="O33" s="145">
        <f t="shared" si="9"/>
        <v>1.6420000000000001E-2</v>
      </c>
      <c r="P33" s="145">
        <v>0.31900000000000001</v>
      </c>
      <c r="Q33" s="145">
        <f t="shared" si="10"/>
        <v>7.8155000000000001</v>
      </c>
      <c r="R33" s="145"/>
      <c r="S33" s="145"/>
      <c r="T33" s="146">
        <v>0.317</v>
      </c>
      <c r="U33" s="145">
        <f t="shared" si="11"/>
        <v>7.77</v>
      </c>
      <c r="V33" s="137"/>
      <c r="W33" s="137"/>
      <c r="X33" s="137"/>
      <c r="Y33" s="137"/>
      <c r="Z33" s="137"/>
      <c r="AA33" s="137"/>
      <c r="AB33" s="137"/>
      <c r="AC33" s="137"/>
      <c r="AD33" s="137"/>
      <c r="AE33" s="137" t="s">
        <v>121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outlineLevel="1" x14ac:dyDescent="0.2">
      <c r="A34" s="138">
        <v>21</v>
      </c>
      <c r="B34" s="138" t="s">
        <v>157</v>
      </c>
      <c r="C34" s="168" t="s">
        <v>158</v>
      </c>
      <c r="D34" s="144" t="s">
        <v>124</v>
      </c>
      <c r="E34" s="150">
        <v>103</v>
      </c>
      <c r="F34" s="152">
        <v>0</v>
      </c>
      <c r="G34" s="152">
        <v>0</v>
      </c>
      <c r="H34" s="152">
        <v>0</v>
      </c>
      <c r="I34" s="152">
        <f t="shared" si="6"/>
        <v>0</v>
      </c>
      <c r="J34" s="152">
        <v>75.7</v>
      </c>
      <c r="K34" s="152">
        <f t="shared" si="7"/>
        <v>7797.1</v>
      </c>
      <c r="L34" s="152">
        <v>21</v>
      </c>
      <c r="M34" s="152">
        <f t="shared" si="8"/>
        <v>0</v>
      </c>
      <c r="N34" s="145">
        <v>0</v>
      </c>
      <c r="O34" s="145">
        <f t="shared" si="9"/>
        <v>0</v>
      </c>
      <c r="P34" s="145">
        <v>0.02</v>
      </c>
      <c r="Q34" s="145">
        <f t="shared" si="10"/>
        <v>2.06</v>
      </c>
      <c r="R34" s="145"/>
      <c r="S34" s="145"/>
      <c r="T34" s="146">
        <v>0.14699999999999999</v>
      </c>
      <c r="U34" s="145">
        <f t="shared" si="11"/>
        <v>15.14</v>
      </c>
      <c r="V34" s="137"/>
      <c r="W34" s="137"/>
      <c r="X34" s="137"/>
      <c r="Y34" s="137"/>
      <c r="Z34" s="137"/>
      <c r="AA34" s="137"/>
      <c r="AB34" s="137"/>
      <c r="AC34" s="137"/>
      <c r="AD34" s="137"/>
      <c r="AE34" s="137" t="s">
        <v>121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x14ac:dyDescent="0.2">
      <c r="A35" s="139" t="s">
        <v>111</v>
      </c>
      <c r="B35" s="139" t="s">
        <v>64</v>
      </c>
      <c r="C35" s="169" t="s">
        <v>65</v>
      </c>
      <c r="D35" s="147"/>
      <c r="E35" s="151"/>
      <c r="F35" s="153"/>
      <c r="G35" s="153">
        <f>SUMIF(AE36:AE45,"&lt;&gt;NOR",G36:G45)</f>
        <v>0</v>
      </c>
      <c r="H35" s="153"/>
      <c r="I35" s="153">
        <f>SUM(I36:I45)</f>
        <v>53.25</v>
      </c>
      <c r="J35" s="153"/>
      <c r="K35" s="153">
        <f>SUM(K36:K45)</f>
        <v>45188.130000000005</v>
      </c>
      <c r="L35" s="153"/>
      <c r="M35" s="153">
        <f>SUM(M36:M45)</f>
        <v>0</v>
      </c>
      <c r="N35" s="148"/>
      <c r="O35" s="148">
        <f>SUM(O36:O45)</f>
        <v>1.82E-3</v>
      </c>
      <c r="P35" s="148"/>
      <c r="Q35" s="148">
        <f>SUM(Q36:Q45)</f>
        <v>5.6520000000000001</v>
      </c>
      <c r="R35" s="148"/>
      <c r="S35" s="148"/>
      <c r="T35" s="149"/>
      <c r="U35" s="148">
        <f>SUM(U36:U45)</f>
        <v>66.78</v>
      </c>
      <c r="AE35" t="s">
        <v>112</v>
      </c>
    </row>
    <row r="36" spans="1:60" ht="22.5" outlineLevel="1" x14ac:dyDescent="0.2">
      <c r="A36" s="138">
        <v>22</v>
      </c>
      <c r="B36" s="138" t="s">
        <v>159</v>
      </c>
      <c r="C36" s="168" t="s">
        <v>160</v>
      </c>
      <c r="D36" s="144" t="s">
        <v>161</v>
      </c>
      <c r="E36" s="150">
        <v>1</v>
      </c>
      <c r="F36" s="152">
        <v>0</v>
      </c>
      <c r="G36" s="152">
        <v>0</v>
      </c>
      <c r="H36" s="152">
        <v>53.25</v>
      </c>
      <c r="I36" s="152">
        <f t="shared" ref="I36:I45" si="12">ROUND(E36*H36,2)</f>
        <v>53.25</v>
      </c>
      <c r="J36" s="152">
        <v>2501.75</v>
      </c>
      <c r="K36" s="152">
        <f t="shared" ref="K36:K45" si="13">ROUND(E36*J36,2)</f>
        <v>2501.75</v>
      </c>
      <c r="L36" s="152">
        <v>21</v>
      </c>
      <c r="M36" s="152">
        <f t="shared" ref="M36:M45" si="14">G36*(1+L36/100)</f>
        <v>0</v>
      </c>
      <c r="N36" s="145">
        <v>1.82E-3</v>
      </c>
      <c r="O36" s="145">
        <f t="shared" ref="O36:O45" si="15">ROUND(E36*N36,5)</f>
        <v>1.82E-3</v>
      </c>
      <c r="P36" s="145">
        <v>1.8</v>
      </c>
      <c r="Q36" s="145">
        <f t="shared" ref="Q36:Q45" si="16">ROUND(E36*P36,5)</f>
        <v>1.8</v>
      </c>
      <c r="R36" s="145"/>
      <c r="S36" s="145"/>
      <c r="T36" s="146">
        <v>5.7960000000000003</v>
      </c>
      <c r="U36" s="145">
        <f t="shared" ref="U36:U45" si="17">ROUND(E36*T36,2)</f>
        <v>5.8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 t="s">
        <v>121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outlineLevel="1" x14ac:dyDescent="0.2">
      <c r="A37" s="138">
        <v>23</v>
      </c>
      <c r="B37" s="138" t="s">
        <v>162</v>
      </c>
      <c r="C37" s="168" t="s">
        <v>163</v>
      </c>
      <c r="D37" s="144" t="s">
        <v>124</v>
      </c>
      <c r="E37" s="150">
        <v>19</v>
      </c>
      <c r="F37" s="152">
        <v>0</v>
      </c>
      <c r="G37" s="152">
        <v>0</v>
      </c>
      <c r="H37" s="152">
        <v>0</v>
      </c>
      <c r="I37" s="152">
        <f t="shared" si="12"/>
        <v>0</v>
      </c>
      <c r="J37" s="152">
        <v>129</v>
      </c>
      <c r="K37" s="152">
        <f t="shared" si="13"/>
        <v>2451</v>
      </c>
      <c r="L37" s="152">
        <v>21</v>
      </c>
      <c r="M37" s="152">
        <f t="shared" si="14"/>
        <v>0</v>
      </c>
      <c r="N37" s="145">
        <v>0</v>
      </c>
      <c r="O37" s="145">
        <f t="shared" si="15"/>
        <v>0</v>
      </c>
      <c r="P37" s="145">
        <v>6.8000000000000005E-2</v>
      </c>
      <c r="Q37" s="145">
        <f t="shared" si="16"/>
        <v>1.292</v>
      </c>
      <c r="R37" s="145"/>
      <c r="S37" s="145"/>
      <c r="T37" s="146">
        <v>0.3</v>
      </c>
      <c r="U37" s="145">
        <f t="shared" si="17"/>
        <v>5.7</v>
      </c>
      <c r="V37" s="137"/>
      <c r="W37" s="137"/>
      <c r="X37" s="137"/>
      <c r="Y37" s="137"/>
      <c r="Z37" s="137"/>
      <c r="AA37" s="137"/>
      <c r="AB37" s="137"/>
      <c r="AC37" s="137"/>
      <c r="AD37" s="137"/>
      <c r="AE37" s="137" t="s">
        <v>121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</row>
    <row r="38" spans="1:60" outlineLevel="1" x14ac:dyDescent="0.2">
      <c r="A38" s="138">
        <v>24</v>
      </c>
      <c r="B38" s="138" t="s">
        <v>164</v>
      </c>
      <c r="C38" s="168" t="s">
        <v>165</v>
      </c>
      <c r="D38" s="144" t="s">
        <v>124</v>
      </c>
      <c r="E38" s="150">
        <v>153</v>
      </c>
      <c r="F38" s="152">
        <v>0</v>
      </c>
      <c r="G38" s="152">
        <v>0</v>
      </c>
      <c r="H38" s="152">
        <v>0</v>
      </c>
      <c r="I38" s="152">
        <f t="shared" si="12"/>
        <v>0</v>
      </c>
      <c r="J38" s="152">
        <v>31.4</v>
      </c>
      <c r="K38" s="152">
        <f t="shared" si="13"/>
        <v>4804.2</v>
      </c>
      <c r="L38" s="152">
        <v>21</v>
      </c>
      <c r="M38" s="152">
        <f t="shared" si="14"/>
        <v>0</v>
      </c>
      <c r="N38" s="145">
        <v>0</v>
      </c>
      <c r="O38" s="145">
        <f t="shared" si="15"/>
        <v>0</v>
      </c>
      <c r="P38" s="145">
        <v>0.01</v>
      </c>
      <c r="Q38" s="145">
        <f t="shared" si="16"/>
        <v>1.53</v>
      </c>
      <c r="R38" s="145"/>
      <c r="S38" s="145"/>
      <c r="T38" s="146">
        <v>0.08</v>
      </c>
      <c r="U38" s="145">
        <f t="shared" si="17"/>
        <v>12.24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 t="s">
        <v>121</v>
      </c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outlineLevel="1" x14ac:dyDescent="0.2">
      <c r="A39" s="138">
        <v>25</v>
      </c>
      <c r="B39" s="138" t="s">
        <v>166</v>
      </c>
      <c r="C39" s="168" t="s">
        <v>167</v>
      </c>
      <c r="D39" s="144" t="s">
        <v>124</v>
      </c>
      <c r="E39" s="150">
        <v>103</v>
      </c>
      <c r="F39" s="152">
        <v>0</v>
      </c>
      <c r="G39" s="152">
        <v>0</v>
      </c>
      <c r="H39" s="152">
        <v>0</v>
      </c>
      <c r="I39" s="152">
        <f t="shared" si="12"/>
        <v>0</v>
      </c>
      <c r="J39" s="152">
        <v>39.200000000000003</v>
      </c>
      <c r="K39" s="152">
        <f t="shared" si="13"/>
        <v>4037.6</v>
      </c>
      <c r="L39" s="152">
        <v>21</v>
      </c>
      <c r="M39" s="152">
        <f t="shared" si="14"/>
        <v>0</v>
      </c>
      <c r="N39" s="145">
        <v>0</v>
      </c>
      <c r="O39" s="145">
        <f t="shared" si="15"/>
        <v>0</v>
      </c>
      <c r="P39" s="145">
        <v>0.01</v>
      </c>
      <c r="Q39" s="145">
        <f t="shared" si="16"/>
        <v>1.03</v>
      </c>
      <c r="R39" s="145"/>
      <c r="S39" s="145"/>
      <c r="T39" s="146">
        <v>0.1</v>
      </c>
      <c r="U39" s="145">
        <f t="shared" si="17"/>
        <v>10.3</v>
      </c>
      <c r="V39" s="137"/>
      <c r="W39" s="137"/>
      <c r="X39" s="137"/>
      <c r="Y39" s="137"/>
      <c r="Z39" s="137"/>
      <c r="AA39" s="137"/>
      <c r="AB39" s="137"/>
      <c r="AC39" s="137"/>
      <c r="AD39" s="137"/>
      <c r="AE39" s="137" t="s">
        <v>121</v>
      </c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outlineLevel="1" x14ac:dyDescent="0.2">
      <c r="A40" s="138">
        <v>26</v>
      </c>
      <c r="B40" s="138" t="s">
        <v>168</v>
      </c>
      <c r="C40" s="168" t="s">
        <v>169</v>
      </c>
      <c r="D40" s="144" t="s">
        <v>170</v>
      </c>
      <c r="E40" s="150">
        <v>17.062660000000001</v>
      </c>
      <c r="F40" s="152">
        <v>0</v>
      </c>
      <c r="G40" s="152">
        <v>0</v>
      </c>
      <c r="H40" s="152">
        <v>0</v>
      </c>
      <c r="I40" s="152">
        <f t="shared" si="12"/>
        <v>0</v>
      </c>
      <c r="J40" s="152">
        <v>199</v>
      </c>
      <c r="K40" s="152">
        <f t="shared" si="13"/>
        <v>3395.47</v>
      </c>
      <c r="L40" s="152">
        <v>21</v>
      </c>
      <c r="M40" s="152">
        <f t="shared" si="14"/>
        <v>0</v>
      </c>
      <c r="N40" s="145">
        <v>0</v>
      </c>
      <c r="O40" s="145">
        <f t="shared" si="15"/>
        <v>0</v>
      </c>
      <c r="P40" s="145">
        <v>0</v>
      </c>
      <c r="Q40" s="145">
        <f t="shared" si="16"/>
        <v>0</v>
      </c>
      <c r="R40" s="145"/>
      <c r="S40" s="145"/>
      <c r="T40" s="146">
        <v>0.27700000000000002</v>
      </c>
      <c r="U40" s="145">
        <f t="shared" si="17"/>
        <v>4.7300000000000004</v>
      </c>
      <c r="V40" s="137"/>
      <c r="W40" s="137"/>
      <c r="X40" s="137"/>
      <c r="Y40" s="137"/>
      <c r="Z40" s="137"/>
      <c r="AA40" s="137"/>
      <c r="AB40" s="137"/>
      <c r="AC40" s="137"/>
      <c r="AD40" s="137"/>
      <c r="AE40" s="137" t="s">
        <v>121</v>
      </c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outlineLevel="1" x14ac:dyDescent="0.2">
      <c r="A41" s="138">
        <v>27</v>
      </c>
      <c r="B41" s="138" t="s">
        <v>171</v>
      </c>
      <c r="C41" s="168" t="s">
        <v>172</v>
      </c>
      <c r="D41" s="144" t="s">
        <v>170</v>
      </c>
      <c r="E41" s="150">
        <v>17.062660000000001</v>
      </c>
      <c r="F41" s="152">
        <v>0</v>
      </c>
      <c r="G41" s="152">
        <v>0</v>
      </c>
      <c r="H41" s="152">
        <v>0</v>
      </c>
      <c r="I41" s="152">
        <f t="shared" si="12"/>
        <v>0</v>
      </c>
      <c r="J41" s="152">
        <v>369.5</v>
      </c>
      <c r="K41" s="152">
        <f t="shared" si="13"/>
        <v>6304.65</v>
      </c>
      <c r="L41" s="152">
        <v>21</v>
      </c>
      <c r="M41" s="152">
        <f t="shared" si="14"/>
        <v>0</v>
      </c>
      <c r="N41" s="145">
        <v>0</v>
      </c>
      <c r="O41" s="145">
        <f t="shared" si="15"/>
        <v>0</v>
      </c>
      <c r="P41" s="145">
        <v>0</v>
      </c>
      <c r="Q41" s="145">
        <f t="shared" si="16"/>
        <v>0</v>
      </c>
      <c r="R41" s="145"/>
      <c r="S41" s="145"/>
      <c r="T41" s="146">
        <v>0.94199999999999995</v>
      </c>
      <c r="U41" s="145">
        <f t="shared" si="17"/>
        <v>16.07</v>
      </c>
      <c r="V41" s="137"/>
      <c r="W41" s="137"/>
      <c r="X41" s="137"/>
      <c r="Y41" s="137"/>
      <c r="Z41" s="137"/>
      <c r="AA41" s="137"/>
      <c r="AB41" s="137"/>
      <c r="AC41" s="137"/>
      <c r="AD41" s="137"/>
      <c r="AE41" s="137" t="s">
        <v>121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outlineLevel="1" x14ac:dyDescent="0.2">
      <c r="A42" s="138">
        <v>28</v>
      </c>
      <c r="B42" s="138" t="s">
        <v>173</v>
      </c>
      <c r="C42" s="168" t="s">
        <v>174</v>
      </c>
      <c r="D42" s="144" t="s">
        <v>170</v>
      </c>
      <c r="E42" s="150">
        <v>34.125320000000002</v>
      </c>
      <c r="F42" s="152">
        <v>0</v>
      </c>
      <c r="G42" s="152">
        <v>0</v>
      </c>
      <c r="H42" s="152">
        <v>0</v>
      </c>
      <c r="I42" s="152">
        <f t="shared" si="12"/>
        <v>0</v>
      </c>
      <c r="J42" s="152">
        <v>41.2</v>
      </c>
      <c r="K42" s="152">
        <f t="shared" si="13"/>
        <v>1405.96</v>
      </c>
      <c r="L42" s="152">
        <v>21</v>
      </c>
      <c r="M42" s="152">
        <f t="shared" si="14"/>
        <v>0</v>
      </c>
      <c r="N42" s="145">
        <v>0</v>
      </c>
      <c r="O42" s="145">
        <f t="shared" si="15"/>
        <v>0</v>
      </c>
      <c r="P42" s="145">
        <v>0</v>
      </c>
      <c r="Q42" s="145">
        <f t="shared" si="16"/>
        <v>0</v>
      </c>
      <c r="R42" s="145"/>
      <c r="S42" s="145"/>
      <c r="T42" s="146">
        <v>0.105</v>
      </c>
      <c r="U42" s="145">
        <f t="shared" si="17"/>
        <v>3.58</v>
      </c>
      <c r="V42" s="137"/>
      <c r="W42" s="137"/>
      <c r="X42" s="137"/>
      <c r="Y42" s="137"/>
      <c r="Z42" s="137"/>
      <c r="AA42" s="137"/>
      <c r="AB42" s="137"/>
      <c r="AC42" s="137"/>
      <c r="AD42" s="137"/>
      <c r="AE42" s="137" t="s">
        <v>121</v>
      </c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outlineLevel="1" x14ac:dyDescent="0.2">
      <c r="A43" s="138">
        <v>29</v>
      </c>
      <c r="B43" s="138" t="s">
        <v>175</v>
      </c>
      <c r="C43" s="168" t="s">
        <v>176</v>
      </c>
      <c r="D43" s="144" t="s">
        <v>170</v>
      </c>
      <c r="E43" s="150">
        <v>17.062660000000001</v>
      </c>
      <c r="F43" s="152">
        <v>0</v>
      </c>
      <c r="G43" s="152">
        <v>0</v>
      </c>
      <c r="H43" s="152">
        <v>0</v>
      </c>
      <c r="I43" s="152">
        <f t="shared" si="12"/>
        <v>0</v>
      </c>
      <c r="J43" s="152">
        <v>264</v>
      </c>
      <c r="K43" s="152">
        <f t="shared" si="13"/>
        <v>4504.54</v>
      </c>
      <c r="L43" s="152">
        <v>21</v>
      </c>
      <c r="M43" s="152">
        <f t="shared" si="14"/>
        <v>0</v>
      </c>
      <c r="N43" s="145">
        <v>0</v>
      </c>
      <c r="O43" s="145">
        <f t="shared" si="15"/>
        <v>0</v>
      </c>
      <c r="P43" s="145">
        <v>0</v>
      </c>
      <c r="Q43" s="145">
        <f t="shared" si="16"/>
        <v>0</v>
      </c>
      <c r="R43" s="145"/>
      <c r="S43" s="145"/>
      <c r="T43" s="146">
        <v>0.49</v>
      </c>
      <c r="U43" s="145">
        <f t="shared" si="17"/>
        <v>8.36</v>
      </c>
      <c r="V43" s="137"/>
      <c r="W43" s="137"/>
      <c r="X43" s="137"/>
      <c r="Y43" s="137"/>
      <c r="Z43" s="137"/>
      <c r="AA43" s="137"/>
      <c r="AB43" s="137"/>
      <c r="AC43" s="137"/>
      <c r="AD43" s="137"/>
      <c r="AE43" s="137" t="s">
        <v>121</v>
      </c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outlineLevel="1" x14ac:dyDescent="0.2">
      <c r="A44" s="138">
        <v>30</v>
      </c>
      <c r="B44" s="138" t="s">
        <v>177</v>
      </c>
      <c r="C44" s="168" t="s">
        <v>178</v>
      </c>
      <c r="D44" s="144" t="s">
        <v>170</v>
      </c>
      <c r="E44" s="150">
        <v>426.56650000000002</v>
      </c>
      <c r="F44" s="152">
        <v>0</v>
      </c>
      <c r="G44" s="152">
        <v>0</v>
      </c>
      <c r="H44" s="152">
        <v>0</v>
      </c>
      <c r="I44" s="152">
        <f t="shared" si="12"/>
        <v>0</v>
      </c>
      <c r="J44" s="152">
        <v>25</v>
      </c>
      <c r="K44" s="152">
        <f t="shared" si="13"/>
        <v>10664.16</v>
      </c>
      <c r="L44" s="152">
        <v>21</v>
      </c>
      <c r="M44" s="152">
        <f t="shared" si="14"/>
        <v>0</v>
      </c>
      <c r="N44" s="145">
        <v>0</v>
      </c>
      <c r="O44" s="145">
        <f t="shared" si="15"/>
        <v>0</v>
      </c>
      <c r="P44" s="145">
        <v>0</v>
      </c>
      <c r="Q44" s="145">
        <f t="shared" si="16"/>
        <v>0</v>
      </c>
      <c r="R44" s="145"/>
      <c r="S44" s="145"/>
      <c r="T44" s="146">
        <v>0</v>
      </c>
      <c r="U44" s="145">
        <f t="shared" si="17"/>
        <v>0</v>
      </c>
      <c r="V44" s="137"/>
      <c r="W44" s="137"/>
      <c r="X44" s="137"/>
      <c r="Y44" s="137"/>
      <c r="Z44" s="137"/>
      <c r="AA44" s="137"/>
      <c r="AB44" s="137"/>
      <c r="AC44" s="137"/>
      <c r="AD44" s="137"/>
      <c r="AE44" s="137" t="s">
        <v>121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ht="22.5" outlineLevel="1" x14ac:dyDescent="0.2">
      <c r="A45" s="138">
        <v>31</v>
      </c>
      <c r="B45" s="138" t="s">
        <v>179</v>
      </c>
      <c r="C45" s="168" t="s">
        <v>180</v>
      </c>
      <c r="D45" s="144" t="s">
        <v>170</v>
      </c>
      <c r="E45" s="150">
        <v>17.062660000000001</v>
      </c>
      <c r="F45" s="152">
        <v>0</v>
      </c>
      <c r="G45" s="152">
        <v>0</v>
      </c>
      <c r="H45" s="152">
        <v>0</v>
      </c>
      <c r="I45" s="152">
        <f t="shared" si="12"/>
        <v>0</v>
      </c>
      <c r="J45" s="152">
        <v>300</v>
      </c>
      <c r="K45" s="152">
        <f t="shared" si="13"/>
        <v>5118.8</v>
      </c>
      <c r="L45" s="152">
        <v>21</v>
      </c>
      <c r="M45" s="152">
        <f t="shared" si="14"/>
        <v>0</v>
      </c>
      <c r="N45" s="145">
        <v>0</v>
      </c>
      <c r="O45" s="145">
        <f t="shared" si="15"/>
        <v>0</v>
      </c>
      <c r="P45" s="145">
        <v>0</v>
      </c>
      <c r="Q45" s="145">
        <f t="shared" si="16"/>
        <v>0</v>
      </c>
      <c r="R45" s="145"/>
      <c r="S45" s="145"/>
      <c r="T45" s="146">
        <v>0</v>
      </c>
      <c r="U45" s="145">
        <f t="shared" si="17"/>
        <v>0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 t="s">
        <v>121</v>
      </c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x14ac:dyDescent="0.2">
      <c r="A46" s="139" t="s">
        <v>111</v>
      </c>
      <c r="B46" s="139" t="s">
        <v>66</v>
      </c>
      <c r="C46" s="169" t="s">
        <v>67</v>
      </c>
      <c r="D46" s="147"/>
      <c r="E46" s="151"/>
      <c r="F46" s="153"/>
      <c r="G46" s="153">
        <f>SUMIF(AE47:AE49,"&lt;&gt;NOR",G47:G49)</f>
        <v>0</v>
      </c>
      <c r="H46" s="153"/>
      <c r="I46" s="153">
        <f>SUM(I47:I49)</f>
        <v>0</v>
      </c>
      <c r="J46" s="153"/>
      <c r="K46" s="153">
        <f>SUM(K47:K49)</f>
        <v>19823.04</v>
      </c>
      <c r="L46" s="153"/>
      <c r="M46" s="153">
        <f>SUM(M47:M49)</f>
        <v>0</v>
      </c>
      <c r="N46" s="148"/>
      <c r="O46" s="148">
        <f>SUM(O47:O49)</f>
        <v>0</v>
      </c>
      <c r="P46" s="148"/>
      <c r="Q46" s="148">
        <f>SUM(Q47:Q49)</f>
        <v>0</v>
      </c>
      <c r="R46" s="148"/>
      <c r="S46" s="148"/>
      <c r="T46" s="149"/>
      <c r="U46" s="148">
        <f>SUM(U47:U49)</f>
        <v>40.010000000000005</v>
      </c>
      <c r="AE46" t="s">
        <v>112</v>
      </c>
    </row>
    <row r="47" spans="1:60" ht="22.5" outlineLevel="1" x14ac:dyDescent="0.2">
      <c r="A47" s="138">
        <v>32</v>
      </c>
      <c r="B47" s="138" t="s">
        <v>181</v>
      </c>
      <c r="C47" s="168" t="s">
        <v>182</v>
      </c>
      <c r="D47" s="144" t="s">
        <v>170</v>
      </c>
      <c r="E47" s="150">
        <v>12.75447</v>
      </c>
      <c r="F47" s="152">
        <v>0</v>
      </c>
      <c r="G47" s="152">
        <v>0</v>
      </c>
      <c r="H47" s="152">
        <v>0</v>
      </c>
      <c r="I47" s="152">
        <f>ROUND(E47*H47,2)</f>
        <v>0</v>
      </c>
      <c r="J47" s="152">
        <v>959</v>
      </c>
      <c r="K47" s="152">
        <f>ROUND(E47*J47,2)</f>
        <v>12231.54</v>
      </c>
      <c r="L47" s="152">
        <v>21</v>
      </c>
      <c r="M47" s="152">
        <f>G47*(1+L47/100)</f>
        <v>0</v>
      </c>
      <c r="N47" s="145">
        <v>0</v>
      </c>
      <c r="O47" s="145">
        <f>ROUND(E47*N47,5)</f>
        <v>0</v>
      </c>
      <c r="P47" s="145">
        <v>0</v>
      </c>
      <c r="Q47" s="145">
        <f>ROUND(E47*P47,5)</f>
        <v>0</v>
      </c>
      <c r="R47" s="145"/>
      <c r="S47" s="145"/>
      <c r="T47" s="146">
        <v>2.1</v>
      </c>
      <c r="U47" s="145">
        <f>ROUND(E47*T47,2)</f>
        <v>26.78</v>
      </c>
      <c r="V47" s="137"/>
      <c r="W47" s="137"/>
      <c r="X47" s="137"/>
      <c r="Y47" s="137"/>
      <c r="Z47" s="137"/>
      <c r="AA47" s="137"/>
      <c r="AB47" s="137"/>
      <c r="AC47" s="137"/>
      <c r="AD47" s="137"/>
      <c r="AE47" s="137" t="s">
        <v>121</v>
      </c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outlineLevel="1" x14ac:dyDescent="0.2">
      <c r="A48" s="138">
        <v>33</v>
      </c>
      <c r="B48" s="138" t="s">
        <v>183</v>
      </c>
      <c r="C48" s="168" t="s">
        <v>184</v>
      </c>
      <c r="D48" s="144" t="s">
        <v>170</v>
      </c>
      <c r="E48" s="150">
        <v>1.8</v>
      </c>
      <c r="F48" s="152">
        <v>0</v>
      </c>
      <c r="G48" s="152">
        <v>0</v>
      </c>
      <c r="H48" s="152">
        <v>0</v>
      </c>
      <c r="I48" s="152">
        <f>ROUND(E48*H48,2)</f>
        <v>0</v>
      </c>
      <c r="J48" s="152">
        <v>3165</v>
      </c>
      <c r="K48" s="152">
        <f>ROUND(E48*J48,2)</f>
        <v>5697</v>
      </c>
      <c r="L48" s="152">
        <v>21</v>
      </c>
      <c r="M48" s="152">
        <f>G48*(1+L48/100)</f>
        <v>0</v>
      </c>
      <c r="N48" s="145">
        <v>0</v>
      </c>
      <c r="O48" s="145">
        <f>ROUND(E48*N48,5)</f>
        <v>0</v>
      </c>
      <c r="P48" s="145">
        <v>0</v>
      </c>
      <c r="Q48" s="145">
        <f>ROUND(E48*P48,5)</f>
        <v>0</v>
      </c>
      <c r="R48" s="145"/>
      <c r="S48" s="145"/>
      <c r="T48" s="146">
        <v>7.3479999999999999</v>
      </c>
      <c r="U48" s="145">
        <f>ROUND(E48*T48,2)</f>
        <v>13.23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 t="s">
        <v>121</v>
      </c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outlineLevel="1" x14ac:dyDescent="0.2">
      <c r="A49" s="138">
        <v>34</v>
      </c>
      <c r="B49" s="138" t="s">
        <v>185</v>
      </c>
      <c r="C49" s="168" t="s">
        <v>186</v>
      </c>
      <c r="D49" s="144" t="s">
        <v>170</v>
      </c>
      <c r="E49" s="150">
        <v>9</v>
      </c>
      <c r="F49" s="152">
        <v>0</v>
      </c>
      <c r="G49" s="152">
        <v>0</v>
      </c>
      <c r="H49" s="152">
        <v>0</v>
      </c>
      <c r="I49" s="152">
        <f>ROUND(E49*H49,2)</f>
        <v>0</v>
      </c>
      <c r="J49" s="152">
        <v>210.5</v>
      </c>
      <c r="K49" s="152">
        <f>ROUND(E49*J49,2)</f>
        <v>1894.5</v>
      </c>
      <c r="L49" s="152">
        <v>21</v>
      </c>
      <c r="M49" s="152">
        <f>G49*(1+L49/100)</f>
        <v>0</v>
      </c>
      <c r="N49" s="145">
        <v>0</v>
      </c>
      <c r="O49" s="145">
        <f>ROUND(E49*N49,5)</f>
        <v>0</v>
      </c>
      <c r="P49" s="145">
        <v>0</v>
      </c>
      <c r="Q49" s="145">
        <f>ROUND(E49*P49,5)</f>
        <v>0</v>
      </c>
      <c r="R49" s="145"/>
      <c r="S49" s="145"/>
      <c r="T49" s="146">
        <v>0</v>
      </c>
      <c r="U49" s="145">
        <f>ROUND(E49*T49,2)</f>
        <v>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 t="s">
        <v>121</v>
      </c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x14ac:dyDescent="0.2">
      <c r="A50" s="139" t="s">
        <v>111</v>
      </c>
      <c r="B50" s="139" t="s">
        <v>68</v>
      </c>
      <c r="C50" s="169" t="s">
        <v>69</v>
      </c>
      <c r="D50" s="147"/>
      <c r="E50" s="151"/>
      <c r="F50" s="153"/>
      <c r="G50" s="153">
        <f>SUMIF(AE51:AE51,"&lt;&gt;NOR",G51:G51)</f>
        <v>0</v>
      </c>
      <c r="H50" s="153"/>
      <c r="I50" s="153">
        <f>SUM(I51:I51)</f>
        <v>0</v>
      </c>
      <c r="J50" s="153"/>
      <c r="K50" s="153">
        <f>SUM(K51:K51)</f>
        <v>40000</v>
      </c>
      <c r="L50" s="153"/>
      <c r="M50" s="153">
        <f>SUM(M51:M51)</f>
        <v>0</v>
      </c>
      <c r="N50" s="148"/>
      <c r="O50" s="148">
        <f>SUM(O51:O51)</f>
        <v>0</v>
      </c>
      <c r="P50" s="148"/>
      <c r="Q50" s="148">
        <f>SUM(Q51:Q51)</f>
        <v>0</v>
      </c>
      <c r="R50" s="148"/>
      <c r="S50" s="148"/>
      <c r="T50" s="149"/>
      <c r="U50" s="148">
        <f>SUM(U51:U51)</f>
        <v>0</v>
      </c>
      <c r="AE50" t="s">
        <v>112</v>
      </c>
    </row>
    <row r="51" spans="1:60" outlineLevel="1" x14ac:dyDescent="0.2">
      <c r="A51" s="138">
        <v>35</v>
      </c>
      <c r="B51" s="138" t="s">
        <v>187</v>
      </c>
      <c r="C51" s="168" t="s">
        <v>188</v>
      </c>
      <c r="D51" s="144" t="s">
        <v>189</v>
      </c>
      <c r="E51" s="150">
        <v>1</v>
      </c>
      <c r="F51" s="152">
        <v>40000</v>
      </c>
      <c r="G51" s="152">
        <v>0</v>
      </c>
      <c r="H51" s="152">
        <v>0</v>
      </c>
      <c r="I51" s="152">
        <f>ROUND(E51*H51,2)</f>
        <v>0</v>
      </c>
      <c r="J51" s="152">
        <v>40000</v>
      </c>
      <c r="K51" s="152">
        <f>ROUND(E51*J51,2)</f>
        <v>40000</v>
      </c>
      <c r="L51" s="152">
        <v>21</v>
      </c>
      <c r="M51" s="152">
        <f>G51*(1+L51/100)</f>
        <v>0</v>
      </c>
      <c r="N51" s="145">
        <v>0</v>
      </c>
      <c r="O51" s="145">
        <f>ROUND(E51*N51,5)</f>
        <v>0</v>
      </c>
      <c r="P51" s="145">
        <v>0</v>
      </c>
      <c r="Q51" s="145">
        <f>ROUND(E51*P51,5)</f>
        <v>0</v>
      </c>
      <c r="R51" s="145"/>
      <c r="S51" s="145"/>
      <c r="T51" s="146">
        <v>0</v>
      </c>
      <c r="U51" s="145">
        <f>ROUND(E51*T51,2)</f>
        <v>0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137" t="s">
        <v>121</v>
      </c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</row>
    <row r="52" spans="1:60" x14ac:dyDescent="0.2">
      <c r="A52" s="139" t="s">
        <v>111</v>
      </c>
      <c r="B52" s="139" t="s">
        <v>70</v>
      </c>
      <c r="C52" s="169" t="s">
        <v>71</v>
      </c>
      <c r="D52" s="147"/>
      <c r="E52" s="151"/>
      <c r="F52" s="153"/>
      <c r="G52" s="153">
        <f>SUMIF(AE53:AE53,"&lt;&gt;NOR",G53:G53)</f>
        <v>0</v>
      </c>
      <c r="H52" s="153"/>
      <c r="I52" s="153">
        <f>SUM(I53:I53)</f>
        <v>0</v>
      </c>
      <c r="J52" s="153"/>
      <c r="K52" s="153">
        <f>SUM(K53:K53)</f>
        <v>40000</v>
      </c>
      <c r="L52" s="153"/>
      <c r="M52" s="153">
        <f>SUM(M53:M53)</f>
        <v>0</v>
      </c>
      <c r="N52" s="148"/>
      <c r="O52" s="148">
        <f>SUM(O53:O53)</f>
        <v>0</v>
      </c>
      <c r="P52" s="148"/>
      <c r="Q52" s="148">
        <f>SUM(Q53:Q53)</f>
        <v>0</v>
      </c>
      <c r="R52" s="148"/>
      <c r="S52" s="148"/>
      <c r="T52" s="149"/>
      <c r="U52" s="148">
        <f>SUM(U53:U53)</f>
        <v>0</v>
      </c>
      <c r="AE52" t="s">
        <v>112</v>
      </c>
    </row>
    <row r="53" spans="1:60" ht="22.5" outlineLevel="1" x14ac:dyDescent="0.2">
      <c r="A53" s="138">
        <v>36</v>
      </c>
      <c r="B53" s="138" t="s">
        <v>190</v>
      </c>
      <c r="C53" s="168" t="s">
        <v>191</v>
      </c>
      <c r="D53" s="144" t="s">
        <v>189</v>
      </c>
      <c r="E53" s="150">
        <v>1</v>
      </c>
      <c r="F53" s="152">
        <v>40000</v>
      </c>
      <c r="G53" s="152">
        <v>0</v>
      </c>
      <c r="H53" s="152">
        <v>0</v>
      </c>
      <c r="I53" s="152">
        <f>ROUND(E53*H53,2)</f>
        <v>0</v>
      </c>
      <c r="J53" s="152">
        <v>40000</v>
      </c>
      <c r="K53" s="152">
        <f>ROUND(E53*J53,2)</f>
        <v>40000</v>
      </c>
      <c r="L53" s="152">
        <v>21</v>
      </c>
      <c r="M53" s="152">
        <f>G53*(1+L53/100)</f>
        <v>0</v>
      </c>
      <c r="N53" s="145">
        <v>0</v>
      </c>
      <c r="O53" s="145">
        <f>ROUND(E53*N53,5)</f>
        <v>0</v>
      </c>
      <c r="P53" s="145">
        <v>0</v>
      </c>
      <c r="Q53" s="145">
        <f>ROUND(E53*P53,5)</f>
        <v>0</v>
      </c>
      <c r="R53" s="145"/>
      <c r="S53" s="145"/>
      <c r="T53" s="146">
        <v>0</v>
      </c>
      <c r="U53" s="145">
        <f>ROUND(E53*T53,2)</f>
        <v>0</v>
      </c>
      <c r="V53" s="137"/>
      <c r="W53" s="137"/>
      <c r="X53" s="137"/>
      <c r="Y53" s="137"/>
      <c r="Z53" s="137"/>
      <c r="AA53" s="137"/>
      <c r="AB53" s="137"/>
      <c r="AC53" s="137"/>
      <c r="AD53" s="137"/>
      <c r="AE53" s="137" t="s">
        <v>121</v>
      </c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</row>
    <row r="54" spans="1:60" x14ac:dyDescent="0.2">
      <c r="A54" s="139" t="s">
        <v>111</v>
      </c>
      <c r="B54" s="139" t="s">
        <v>72</v>
      </c>
      <c r="C54" s="169" t="s">
        <v>73</v>
      </c>
      <c r="D54" s="147"/>
      <c r="E54" s="151"/>
      <c r="F54" s="153"/>
      <c r="G54" s="153">
        <f>SUMIF(AE55:AE62,"&lt;&gt;NOR",G55:G62)</f>
        <v>0</v>
      </c>
      <c r="H54" s="153"/>
      <c r="I54" s="153">
        <f>SUM(I55:I62)</f>
        <v>93229.94</v>
      </c>
      <c r="J54" s="153"/>
      <c r="K54" s="153">
        <f>SUM(K55:K62)</f>
        <v>30406.110000000004</v>
      </c>
      <c r="L54" s="153"/>
      <c r="M54" s="153">
        <f>SUM(M55:M62)</f>
        <v>0</v>
      </c>
      <c r="N54" s="148"/>
      <c r="O54" s="148">
        <f>SUM(O55:O62)</f>
        <v>6.8000000000000005E-4</v>
      </c>
      <c r="P54" s="148"/>
      <c r="Q54" s="148">
        <f>SUM(Q55:Q62)</f>
        <v>0</v>
      </c>
      <c r="R54" s="148"/>
      <c r="S54" s="148"/>
      <c r="T54" s="149"/>
      <c r="U54" s="148">
        <f>SUM(U55:U62)</f>
        <v>19.96</v>
      </c>
      <c r="AE54" t="s">
        <v>112</v>
      </c>
    </row>
    <row r="55" spans="1:60" ht="22.5" outlineLevel="1" x14ac:dyDescent="0.2">
      <c r="A55" s="138">
        <v>37</v>
      </c>
      <c r="B55" s="138" t="s">
        <v>192</v>
      </c>
      <c r="C55" s="168" t="s">
        <v>193</v>
      </c>
      <c r="D55" s="144" t="s">
        <v>194</v>
      </c>
      <c r="E55" s="150">
        <v>14</v>
      </c>
      <c r="F55" s="152">
        <v>0</v>
      </c>
      <c r="G55" s="152">
        <v>0</v>
      </c>
      <c r="H55" s="152">
        <v>30.11</v>
      </c>
      <c r="I55" s="152">
        <f t="shared" ref="I55:I62" si="18">ROUND(E55*H55,2)</f>
        <v>421.54</v>
      </c>
      <c r="J55" s="152">
        <v>412.39</v>
      </c>
      <c r="K55" s="152">
        <f t="shared" ref="K55:K62" si="19">ROUND(E55*J55,2)</f>
        <v>5773.46</v>
      </c>
      <c r="L55" s="152">
        <v>21</v>
      </c>
      <c r="M55" s="152">
        <f t="shared" ref="M55:M62" si="20">G55*(1+L55/100)</f>
        <v>0</v>
      </c>
      <c r="N55" s="145">
        <v>2.0000000000000002E-5</v>
      </c>
      <c r="O55" s="145">
        <f t="shared" ref="O55:O62" si="21">ROUND(E55*N55,5)</f>
        <v>2.7999999999999998E-4</v>
      </c>
      <c r="P55" s="145">
        <v>0</v>
      </c>
      <c r="Q55" s="145">
        <f t="shared" ref="Q55:Q62" si="22">ROUND(E55*P55,5)</f>
        <v>0</v>
      </c>
      <c r="R55" s="145"/>
      <c r="S55" s="145"/>
      <c r="T55" s="146">
        <v>0.75700000000000001</v>
      </c>
      <c r="U55" s="145">
        <f t="shared" ref="U55:U62" si="23">ROUND(E55*T55,2)</f>
        <v>10.6</v>
      </c>
      <c r="V55" s="137"/>
      <c r="W55" s="137"/>
      <c r="X55" s="137"/>
      <c r="Y55" s="137"/>
      <c r="Z55" s="137"/>
      <c r="AA55" s="137"/>
      <c r="AB55" s="137"/>
      <c r="AC55" s="137"/>
      <c r="AD55" s="137"/>
      <c r="AE55" s="137" t="s">
        <v>121</v>
      </c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outlineLevel="1" x14ac:dyDescent="0.2">
      <c r="A56" s="138">
        <v>38</v>
      </c>
      <c r="B56" s="138" t="s">
        <v>195</v>
      </c>
      <c r="C56" s="168" t="s">
        <v>196</v>
      </c>
      <c r="D56" s="144" t="s">
        <v>194</v>
      </c>
      <c r="E56" s="150">
        <v>20</v>
      </c>
      <c r="F56" s="152">
        <v>0</v>
      </c>
      <c r="G56" s="152">
        <v>0</v>
      </c>
      <c r="H56" s="152">
        <v>25.42</v>
      </c>
      <c r="I56" s="152">
        <f t="shared" si="18"/>
        <v>508.4</v>
      </c>
      <c r="J56" s="152">
        <v>266.58</v>
      </c>
      <c r="K56" s="152">
        <f t="shared" si="19"/>
        <v>5331.6</v>
      </c>
      <c r="L56" s="152">
        <v>21</v>
      </c>
      <c r="M56" s="152">
        <f t="shared" si="20"/>
        <v>0</v>
      </c>
      <c r="N56" s="145">
        <v>2.0000000000000002E-5</v>
      </c>
      <c r="O56" s="145">
        <f t="shared" si="21"/>
        <v>4.0000000000000002E-4</v>
      </c>
      <c r="P56" s="145">
        <v>0</v>
      </c>
      <c r="Q56" s="145">
        <f t="shared" si="22"/>
        <v>0</v>
      </c>
      <c r="R56" s="145"/>
      <c r="S56" s="145"/>
      <c r="T56" s="146">
        <v>0.46800000000000003</v>
      </c>
      <c r="U56" s="145">
        <f t="shared" si="23"/>
        <v>9.36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 t="s">
        <v>121</v>
      </c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</row>
    <row r="57" spans="1:60" outlineLevel="1" x14ac:dyDescent="0.2">
      <c r="A57" s="138">
        <v>39</v>
      </c>
      <c r="B57" s="138" t="s">
        <v>197</v>
      </c>
      <c r="C57" s="168" t="s">
        <v>198</v>
      </c>
      <c r="D57" s="144" t="s">
        <v>199</v>
      </c>
      <c r="E57" s="150">
        <v>1</v>
      </c>
      <c r="F57" s="152">
        <v>0</v>
      </c>
      <c r="G57" s="152">
        <v>0</v>
      </c>
      <c r="H57" s="152">
        <v>30500</v>
      </c>
      <c r="I57" s="152">
        <f t="shared" si="18"/>
        <v>30500</v>
      </c>
      <c r="J57" s="152">
        <v>4500</v>
      </c>
      <c r="K57" s="152">
        <f t="shared" si="19"/>
        <v>4500</v>
      </c>
      <c r="L57" s="152">
        <v>21</v>
      </c>
      <c r="M57" s="152">
        <f t="shared" si="20"/>
        <v>0</v>
      </c>
      <c r="N57" s="145">
        <v>0</v>
      </c>
      <c r="O57" s="145">
        <f t="shared" si="21"/>
        <v>0</v>
      </c>
      <c r="P57" s="145">
        <v>0</v>
      </c>
      <c r="Q57" s="145">
        <f t="shared" si="22"/>
        <v>0</v>
      </c>
      <c r="R57" s="145"/>
      <c r="S57" s="145"/>
      <c r="T57" s="146">
        <v>0</v>
      </c>
      <c r="U57" s="145">
        <f t="shared" si="23"/>
        <v>0</v>
      </c>
      <c r="V57" s="137"/>
      <c r="W57" s="137"/>
      <c r="X57" s="137"/>
      <c r="Y57" s="137"/>
      <c r="Z57" s="137"/>
      <c r="AA57" s="137"/>
      <c r="AB57" s="137"/>
      <c r="AC57" s="137"/>
      <c r="AD57" s="137"/>
      <c r="AE57" s="137" t="s">
        <v>121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 outlineLevel="1" x14ac:dyDescent="0.2">
      <c r="A58" s="138">
        <v>40</v>
      </c>
      <c r="B58" s="138" t="s">
        <v>197</v>
      </c>
      <c r="C58" s="168" t="s">
        <v>200</v>
      </c>
      <c r="D58" s="144" t="s">
        <v>199</v>
      </c>
      <c r="E58" s="150">
        <v>1</v>
      </c>
      <c r="F58" s="152">
        <v>0</v>
      </c>
      <c r="G58" s="152">
        <v>0</v>
      </c>
      <c r="H58" s="152">
        <v>26000</v>
      </c>
      <c r="I58" s="152">
        <f t="shared" si="18"/>
        <v>26000</v>
      </c>
      <c r="J58" s="152">
        <v>4000</v>
      </c>
      <c r="K58" s="152">
        <f t="shared" si="19"/>
        <v>4000</v>
      </c>
      <c r="L58" s="152">
        <v>21</v>
      </c>
      <c r="M58" s="152">
        <f t="shared" si="20"/>
        <v>0</v>
      </c>
      <c r="N58" s="145">
        <v>0</v>
      </c>
      <c r="O58" s="145">
        <f t="shared" si="21"/>
        <v>0</v>
      </c>
      <c r="P58" s="145">
        <v>0</v>
      </c>
      <c r="Q58" s="145">
        <f t="shared" si="22"/>
        <v>0</v>
      </c>
      <c r="R58" s="145"/>
      <c r="S58" s="145"/>
      <c r="T58" s="146">
        <v>0</v>
      </c>
      <c r="U58" s="145">
        <f t="shared" si="23"/>
        <v>0</v>
      </c>
      <c r="V58" s="137"/>
      <c r="W58" s="137"/>
      <c r="X58" s="137"/>
      <c r="Y58" s="137"/>
      <c r="Z58" s="137"/>
      <c r="AA58" s="137"/>
      <c r="AB58" s="137"/>
      <c r="AC58" s="137"/>
      <c r="AD58" s="137"/>
      <c r="AE58" s="137" t="s">
        <v>121</v>
      </c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</row>
    <row r="59" spans="1:60" ht="22.5" outlineLevel="1" x14ac:dyDescent="0.2">
      <c r="A59" s="138">
        <v>41</v>
      </c>
      <c r="B59" s="138" t="s">
        <v>201</v>
      </c>
      <c r="C59" s="168" t="s">
        <v>202</v>
      </c>
      <c r="D59" s="144" t="s">
        <v>199</v>
      </c>
      <c r="E59" s="150">
        <v>2</v>
      </c>
      <c r="F59" s="152">
        <v>0</v>
      </c>
      <c r="G59" s="152">
        <v>0</v>
      </c>
      <c r="H59" s="152">
        <v>14000</v>
      </c>
      <c r="I59" s="152">
        <f t="shared" si="18"/>
        <v>28000</v>
      </c>
      <c r="J59" s="152">
        <v>3000</v>
      </c>
      <c r="K59" s="152">
        <f t="shared" si="19"/>
        <v>6000</v>
      </c>
      <c r="L59" s="152">
        <v>21</v>
      </c>
      <c r="M59" s="152">
        <f t="shared" si="20"/>
        <v>0</v>
      </c>
      <c r="N59" s="145">
        <v>0</v>
      </c>
      <c r="O59" s="145">
        <f t="shared" si="21"/>
        <v>0</v>
      </c>
      <c r="P59" s="145">
        <v>0</v>
      </c>
      <c r="Q59" s="145">
        <f t="shared" si="22"/>
        <v>0</v>
      </c>
      <c r="R59" s="145"/>
      <c r="S59" s="145"/>
      <c r="T59" s="146">
        <v>0</v>
      </c>
      <c r="U59" s="145">
        <f t="shared" si="23"/>
        <v>0</v>
      </c>
      <c r="V59" s="137"/>
      <c r="W59" s="137"/>
      <c r="X59" s="137"/>
      <c r="Y59" s="137"/>
      <c r="Z59" s="137"/>
      <c r="AA59" s="137"/>
      <c r="AB59" s="137"/>
      <c r="AC59" s="137"/>
      <c r="AD59" s="137"/>
      <c r="AE59" s="137" t="s">
        <v>121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</row>
    <row r="60" spans="1:60" ht="22.5" outlineLevel="1" x14ac:dyDescent="0.2">
      <c r="A60" s="138">
        <v>42</v>
      </c>
      <c r="B60" s="138" t="s">
        <v>203</v>
      </c>
      <c r="C60" s="168" t="s">
        <v>204</v>
      </c>
      <c r="D60" s="144" t="s">
        <v>199</v>
      </c>
      <c r="E60" s="150">
        <v>1</v>
      </c>
      <c r="F60" s="152">
        <v>0</v>
      </c>
      <c r="G60" s="152">
        <v>0</v>
      </c>
      <c r="H60" s="152">
        <v>7800</v>
      </c>
      <c r="I60" s="152">
        <f t="shared" si="18"/>
        <v>7800</v>
      </c>
      <c r="J60" s="152">
        <v>1200</v>
      </c>
      <c r="K60" s="152">
        <f t="shared" si="19"/>
        <v>1200</v>
      </c>
      <c r="L60" s="152">
        <v>21</v>
      </c>
      <c r="M60" s="152">
        <f t="shared" si="20"/>
        <v>0</v>
      </c>
      <c r="N60" s="145">
        <v>0</v>
      </c>
      <c r="O60" s="145">
        <f t="shared" si="21"/>
        <v>0</v>
      </c>
      <c r="P60" s="145">
        <v>0</v>
      </c>
      <c r="Q60" s="145">
        <f t="shared" si="22"/>
        <v>0</v>
      </c>
      <c r="R60" s="145"/>
      <c r="S60" s="145"/>
      <c r="T60" s="146">
        <v>0</v>
      </c>
      <c r="U60" s="145">
        <f t="shared" si="23"/>
        <v>0</v>
      </c>
      <c r="V60" s="137"/>
      <c r="W60" s="137"/>
      <c r="X60" s="137"/>
      <c r="Y60" s="137"/>
      <c r="Z60" s="137"/>
      <c r="AA60" s="137"/>
      <c r="AB60" s="137"/>
      <c r="AC60" s="137"/>
      <c r="AD60" s="137"/>
      <c r="AE60" s="137" t="s">
        <v>121</v>
      </c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</row>
    <row r="61" spans="1:60" outlineLevel="1" x14ac:dyDescent="0.2">
      <c r="A61" s="138">
        <v>43</v>
      </c>
      <c r="B61" s="138" t="s">
        <v>205</v>
      </c>
      <c r="C61" s="168" t="s">
        <v>206</v>
      </c>
      <c r="D61" s="144" t="s">
        <v>0</v>
      </c>
      <c r="E61" s="150">
        <v>1200.3499999999999</v>
      </c>
      <c r="F61" s="152">
        <v>0</v>
      </c>
      <c r="G61" s="152">
        <v>0</v>
      </c>
      <c r="H61" s="152">
        <v>0</v>
      </c>
      <c r="I61" s="152">
        <f t="shared" si="18"/>
        <v>0</v>
      </c>
      <c r="J61" s="152">
        <v>1.2</v>
      </c>
      <c r="K61" s="152">
        <f t="shared" si="19"/>
        <v>1440.42</v>
      </c>
      <c r="L61" s="152">
        <v>21</v>
      </c>
      <c r="M61" s="152">
        <f t="shared" si="20"/>
        <v>0</v>
      </c>
      <c r="N61" s="145">
        <v>0</v>
      </c>
      <c r="O61" s="145">
        <f t="shared" si="21"/>
        <v>0</v>
      </c>
      <c r="P61" s="145">
        <v>0</v>
      </c>
      <c r="Q61" s="145">
        <f t="shared" si="22"/>
        <v>0</v>
      </c>
      <c r="R61" s="145"/>
      <c r="S61" s="145"/>
      <c r="T61" s="146">
        <v>0</v>
      </c>
      <c r="U61" s="145">
        <f t="shared" si="23"/>
        <v>0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 t="s">
        <v>121</v>
      </c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</row>
    <row r="62" spans="1:60" outlineLevel="1" x14ac:dyDescent="0.2">
      <c r="A62" s="138">
        <v>44</v>
      </c>
      <c r="B62" s="138" t="s">
        <v>207</v>
      </c>
      <c r="C62" s="168" t="s">
        <v>208</v>
      </c>
      <c r="D62" s="144" t="s">
        <v>0</v>
      </c>
      <c r="E62" s="150">
        <v>24007</v>
      </c>
      <c r="F62" s="152">
        <v>0</v>
      </c>
      <c r="G62" s="152">
        <v>0</v>
      </c>
      <c r="H62" s="152">
        <v>0</v>
      </c>
      <c r="I62" s="152">
        <f t="shared" si="18"/>
        <v>0</v>
      </c>
      <c r="J62" s="152">
        <v>0.09</v>
      </c>
      <c r="K62" s="152">
        <f t="shared" si="19"/>
        <v>2160.63</v>
      </c>
      <c r="L62" s="152">
        <v>21</v>
      </c>
      <c r="M62" s="152">
        <f t="shared" si="20"/>
        <v>0</v>
      </c>
      <c r="N62" s="145">
        <v>0</v>
      </c>
      <c r="O62" s="145">
        <f t="shared" si="21"/>
        <v>0</v>
      </c>
      <c r="P62" s="145">
        <v>0</v>
      </c>
      <c r="Q62" s="145">
        <f t="shared" si="22"/>
        <v>0</v>
      </c>
      <c r="R62" s="145"/>
      <c r="S62" s="145"/>
      <c r="T62" s="146">
        <v>0</v>
      </c>
      <c r="U62" s="145">
        <f t="shared" si="23"/>
        <v>0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 t="s">
        <v>121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</row>
    <row r="63" spans="1:60" x14ac:dyDescent="0.2">
      <c r="A63" s="139" t="s">
        <v>111</v>
      </c>
      <c r="B63" s="139" t="s">
        <v>74</v>
      </c>
      <c r="C63" s="169" t="s">
        <v>75</v>
      </c>
      <c r="D63" s="147"/>
      <c r="E63" s="151"/>
      <c r="F63" s="153"/>
      <c r="G63" s="153">
        <f>SUMIF(AE64:AE68,"&lt;&gt;NOR",G64:G68)</f>
        <v>0</v>
      </c>
      <c r="H63" s="153"/>
      <c r="I63" s="153">
        <f>SUM(I64:I68)</f>
        <v>86322.240000000005</v>
      </c>
      <c r="J63" s="153"/>
      <c r="K63" s="153">
        <f>SUM(K64:K68)</f>
        <v>102006.87</v>
      </c>
      <c r="L63" s="153"/>
      <c r="M63" s="153">
        <f>SUM(M64:M68)</f>
        <v>0</v>
      </c>
      <c r="N63" s="148"/>
      <c r="O63" s="148">
        <f>SUM(O64:O68)</f>
        <v>8.2457999999999991</v>
      </c>
      <c r="P63" s="148"/>
      <c r="Q63" s="148">
        <f>SUM(Q64:Q68)</f>
        <v>0</v>
      </c>
      <c r="R63" s="148"/>
      <c r="S63" s="148"/>
      <c r="T63" s="149"/>
      <c r="U63" s="148">
        <f>SUM(U64:U68)</f>
        <v>150.65</v>
      </c>
      <c r="AE63" t="s">
        <v>112</v>
      </c>
    </row>
    <row r="64" spans="1:60" ht="22.5" outlineLevel="1" x14ac:dyDescent="0.2">
      <c r="A64" s="138">
        <v>45</v>
      </c>
      <c r="B64" s="138" t="s">
        <v>209</v>
      </c>
      <c r="C64" s="168" t="s">
        <v>210</v>
      </c>
      <c r="D64" s="144" t="s">
        <v>124</v>
      </c>
      <c r="E64" s="150">
        <v>103</v>
      </c>
      <c r="F64" s="152">
        <v>0</v>
      </c>
      <c r="G64" s="152">
        <v>0</v>
      </c>
      <c r="H64" s="152">
        <v>0</v>
      </c>
      <c r="I64" s="152">
        <f>ROUND(E64*H64,2)</f>
        <v>0</v>
      </c>
      <c r="J64" s="152">
        <v>7.8</v>
      </c>
      <c r="K64" s="152">
        <f>ROUND(E64*J64,2)</f>
        <v>803.4</v>
      </c>
      <c r="L64" s="152">
        <v>21</v>
      </c>
      <c r="M64" s="152">
        <f>G64*(1+L64/100)</f>
        <v>0</v>
      </c>
      <c r="N64" s="145">
        <v>0</v>
      </c>
      <c r="O64" s="145">
        <f>ROUND(E64*N64,5)</f>
        <v>0</v>
      </c>
      <c r="P64" s="145">
        <v>0</v>
      </c>
      <c r="Q64" s="145">
        <f>ROUND(E64*P64,5)</f>
        <v>0</v>
      </c>
      <c r="R64" s="145"/>
      <c r="S64" s="145"/>
      <c r="T64" s="146">
        <v>1.6E-2</v>
      </c>
      <c r="U64" s="145">
        <f>ROUND(E64*T64,2)</f>
        <v>1.65</v>
      </c>
      <c r="V64" s="137"/>
      <c r="W64" s="137"/>
      <c r="X64" s="137"/>
      <c r="Y64" s="137"/>
      <c r="Z64" s="137"/>
      <c r="AA64" s="137"/>
      <c r="AB64" s="137"/>
      <c r="AC64" s="137"/>
      <c r="AD64" s="137"/>
      <c r="AE64" s="137" t="s">
        <v>121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outlineLevel="1" x14ac:dyDescent="0.2">
      <c r="A65" s="138">
        <v>46</v>
      </c>
      <c r="B65" s="138" t="s">
        <v>211</v>
      </c>
      <c r="C65" s="168" t="s">
        <v>212</v>
      </c>
      <c r="D65" s="144" t="s">
        <v>124</v>
      </c>
      <c r="E65" s="150">
        <v>108</v>
      </c>
      <c r="F65" s="152">
        <v>0</v>
      </c>
      <c r="G65" s="152">
        <v>0</v>
      </c>
      <c r="H65" s="152">
        <v>25.08</v>
      </c>
      <c r="I65" s="152">
        <f>ROUND(E65*H65,2)</f>
        <v>2708.64</v>
      </c>
      <c r="J65" s="152">
        <v>27.22</v>
      </c>
      <c r="K65" s="152">
        <f>ROUND(E65*J65,2)</f>
        <v>2939.76</v>
      </c>
      <c r="L65" s="152">
        <v>21</v>
      </c>
      <c r="M65" s="152">
        <f>G65*(1+L65/100)</f>
        <v>0</v>
      </c>
      <c r="N65" s="145">
        <v>2.1000000000000001E-4</v>
      </c>
      <c r="O65" s="145">
        <f>ROUND(E65*N65,5)</f>
        <v>2.2679999999999999E-2</v>
      </c>
      <c r="P65" s="145">
        <v>0</v>
      </c>
      <c r="Q65" s="145">
        <f>ROUND(E65*P65,5)</f>
        <v>0</v>
      </c>
      <c r="R65" s="145"/>
      <c r="S65" s="145"/>
      <c r="T65" s="146">
        <v>0.05</v>
      </c>
      <c r="U65" s="145">
        <f>ROUND(E65*T65,2)</f>
        <v>5.4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 t="s">
        <v>121</v>
      </c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outlineLevel="1" x14ac:dyDescent="0.2">
      <c r="A66" s="138">
        <v>47</v>
      </c>
      <c r="B66" s="138" t="s">
        <v>213</v>
      </c>
      <c r="C66" s="168" t="s">
        <v>214</v>
      </c>
      <c r="D66" s="144" t="s">
        <v>124</v>
      </c>
      <c r="E66" s="150">
        <v>108</v>
      </c>
      <c r="F66" s="152">
        <v>0</v>
      </c>
      <c r="G66" s="152">
        <v>0</v>
      </c>
      <c r="H66" s="152">
        <v>774.2</v>
      </c>
      <c r="I66" s="152">
        <f>ROUND(E66*H66,2)</f>
        <v>83613.600000000006</v>
      </c>
      <c r="J66" s="152">
        <v>725.8</v>
      </c>
      <c r="K66" s="152">
        <f>ROUND(E66*J66,2)</f>
        <v>78386.399999999994</v>
      </c>
      <c r="L66" s="152">
        <v>21</v>
      </c>
      <c r="M66" s="152">
        <f>G66*(1+L66/100)</f>
        <v>0</v>
      </c>
      <c r="N66" s="145">
        <v>7.6139999999999999E-2</v>
      </c>
      <c r="O66" s="145">
        <f>ROUND(E66*N66,5)</f>
        <v>8.2231199999999998</v>
      </c>
      <c r="P66" s="145">
        <v>0</v>
      </c>
      <c r="Q66" s="145">
        <f>ROUND(E66*P66,5)</f>
        <v>0</v>
      </c>
      <c r="R66" s="145"/>
      <c r="S66" s="145"/>
      <c r="T66" s="146">
        <v>1.32961</v>
      </c>
      <c r="U66" s="145">
        <f>ROUND(E66*T66,2)</f>
        <v>143.6</v>
      </c>
      <c r="V66" s="137"/>
      <c r="W66" s="137"/>
      <c r="X66" s="137"/>
      <c r="Y66" s="137"/>
      <c r="Z66" s="137"/>
      <c r="AA66" s="137"/>
      <c r="AB66" s="137"/>
      <c r="AC66" s="137"/>
      <c r="AD66" s="137"/>
      <c r="AE66" s="137" t="s">
        <v>116</v>
      </c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outlineLevel="1" x14ac:dyDescent="0.2">
      <c r="A67" s="138">
        <v>48</v>
      </c>
      <c r="B67" s="138" t="s">
        <v>215</v>
      </c>
      <c r="C67" s="168" t="s">
        <v>216</v>
      </c>
      <c r="D67" s="144" t="s">
        <v>0</v>
      </c>
      <c r="E67" s="150">
        <v>1684.518</v>
      </c>
      <c r="F67" s="152">
        <v>0</v>
      </c>
      <c r="G67" s="152">
        <v>0</v>
      </c>
      <c r="H67" s="152">
        <v>0</v>
      </c>
      <c r="I67" s="152">
        <f>ROUND(E67*H67,2)</f>
        <v>0</v>
      </c>
      <c r="J67" s="152">
        <v>7.2</v>
      </c>
      <c r="K67" s="152">
        <f>ROUND(E67*J67,2)</f>
        <v>12128.53</v>
      </c>
      <c r="L67" s="152">
        <v>21</v>
      </c>
      <c r="M67" s="152">
        <f>G67*(1+L67/100)</f>
        <v>0</v>
      </c>
      <c r="N67" s="145">
        <v>0</v>
      </c>
      <c r="O67" s="145">
        <f>ROUND(E67*N67,5)</f>
        <v>0</v>
      </c>
      <c r="P67" s="145">
        <v>0</v>
      </c>
      <c r="Q67" s="145">
        <f>ROUND(E67*P67,5)</f>
        <v>0</v>
      </c>
      <c r="R67" s="145"/>
      <c r="S67" s="145"/>
      <c r="T67" s="146">
        <v>0</v>
      </c>
      <c r="U67" s="145">
        <f>ROUND(E67*T67,2)</f>
        <v>0</v>
      </c>
      <c r="V67" s="137"/>
      <c r="W67" s="137"/>
      <c r="X67" s="137"/>
      <c r="Y67" s="137"/>
      <c r="Z67" s="137"/>
      <c r="AA67" s="137"/>
      <c r="AB67" s="137"/>
      <c r="AC67" s="137"/>
      <c r="AD67" s="137"/>
      <c r="AE67" s="137" t="s">
        <v>121</v>
      </c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ht="22.5" outlineLevel="1" x14ac:dyDescent="0.2">
      <c r="A68" s="138">
        <v>49</v>
      </c>
      <c r="B68" s="138" t="s">
        <v>217</v>
      </c>
      <c r="C68" s="168" t="s">
        <v>218</v>
      </c>
      <c r="D68" s="144" t="s">
        <v>0</v>
      </c>
      <c r="E68" s="150">
        <v>16845.18</v>
      </c>
      <c r="F68" s="152">
        <v>0</v>
      </c>
      <c r="G68" s="152">
        <v>0</v>
      </c>
      <c r="H68" s="152">
        <v>0</v>
      </c>
      <c r="I68" s="152">
        <f>ROUND(E68*H68,2)</f>
        <v>0</v>
      </c>
      <c r="J68" s="152">
        <v>0.46</v>
      </c>
      <c r="K68" s="152">
        <f>ROUND(E68*J68,2)</f>
        <v>7748.78</v>
      </c>
      <c r="L68" s="152">
        <v>21</v>
      </c>
      <c r="M68" s="152">
        <f>G68*(1+L68/100)</f>
        <v>0</v>
      </c>
      <c r="N68" s="145">
        <v>0</v>
      </c>
      <c r="O68" s="145">
        <f>ROUND(E68*N68,5)</f>
        <v>0</v>
      </c>
      <c r="P68" s="145">
        <v>0</v>
      </c>
      <c r="Q68" s="145">
        <f>ROUND(E68*P68,5)</f>
        <v>0</v>
      </c>
      <c r="R68" s="145"/>
      <c r="S68" s="145"/>
      <c r="T68" s="146">
        <v>0</v>
      </c>
      <c r="U68" s="145">
        <f>ROUND(E68*T68,2)</f>
        <v>0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 t="s">
        <v>121</v>
      </c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x14ac:dyDescent="0.2">
      <c r="A69" s="139" t="s">
        <v>111</v>
      </c>
      <c r="B69" s="139" t="s">
        <v>76</v>
      </c>
      <c r="C69" s="169" t="s">
        <v>77</v>
      </c>
      <c r="D69" s="147"/>
      <c r="E69" s="151"/>
      <c r="F69" s="153"/>
      <c r="G69" s="153">
        <f>SUMIF(AE70:AE74,"&lt;&gt;NOR",G70:G74)</f>
        <v>0</v>
      </c>
      <c r="H69" s="153"/>
      <c r="I69" s="153">
        <f>SUM(I70:I74)</f>
        <v>7853.1500000000005</v>
      </c>
      <c r="J69" s="153"/>
      <c r="K69" s="153">
        <f>SUM(K70:K74)</f>
        <v>8347.27</v>
      </c>
      <c r="L69" s="153"/>
      <c r="M69" s="153">
        <f>SUM(M70:M74)</f>
        <v>0</v>
      </c>
      <c r="N69" s="148"/>
      <c r="O69" s="148">
        <f>SUM(O70:O74)</f>
        <v>0.14867000000000002</v>
      </c>
      <c r="P69" s="148"/>
      <c r="Q69" s="148">
        <f>SUM(Q70:Q74)</f>
        <v>0</v>
      </c>
      <c r="R69" s="148"/>
      <c r="S69" s="148"/>
      <c r="T69" s="149"/>
      <c r="U69" s="148">
        <f>SUM(U70:U74)</f>
        <v>13.120000000000001</v>
      </c>
      <c r="AE69" t="s">
        <v>112</v>
      </c>
    </row>
    <row r="70" spans="1:60" outlineLevel="1" x14ac:dyDescent="0.2">
      <c r="A70" s="138">
        <v>50</v>
      </c>
      <c r="B70" s="138" t="s">
        <v>219</v>
      </c>
      <c r="C70" s="168" t="s">
        <v>220</v>
      </c>
      <c r="D70" s="144" t="s">
        <v>124</v>
      </c>
      <c r="E70" s="150">
        <v>8.5</v>
      </c>
      <c r="F70" s="152">
        <v>0</v>
      </c>
      <c r="G70" s="152">
        <v>0</v>
      </c>
      <c r="H70" s="152">
        <v>848.82</v>
      </c>
      <c r="I70" s="152">
        <f>ROUND(E70*H70,2)</f>
        <v>7214.97</v>
      </c>
      <c r="J70" s="152">
        <v>651.17999999999995</v>
      </c>
      <c r="K70" s="152">
        <f>ROUND(E70*J70,2)</f>
        <v>5535.03</v>
      </c>
      <c r="L70" s="152">
        <v>21</v>
      </c>
      <c r="M70" s="152">
        <f>G70*(1+L70/100)</f>
        <v>0</v>
      </c>
      <c r="N70" s="145">
        <v>1.728E-2</v>
      </c>
      <c r="O70" s="145">
        <f>ROUND(E70*N70,5)</f>
        <v>0.14688000000000001</v>
      </c>
      <c r="P70" s="145">
        <v>0</v>
      </c>
      <c r="Q70" s="145">
        <f>ROUND(E70*P70,5)</f>
        <v>0</v>
      </c>
      <c r="R70" s="145"/>
      <c r="S70" s="145"/>
      <c r="T70" s="146">
        <v>1.1618599999999999</v>
      </c>
      <c r="U70" s="145">
        <f>ROUND(E70*T70,2)</f>
        <v>9.8800000000000008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 t="s">
        <v>116</v>
      </c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</row>
    <row r="71" spans="1:60" outlineLevel="1" x14ac:dyDescent="0.2">
      <c r="A71" s="138">
        <v>51</v>
      </c>
      <c r="B71" s="138" t="s">
        <v>221</v>
      </c>
      <c r="C71" s="168" t="s">
        <v>222</v>
      </c>
      <c r="D71" s="144" t="s">
        <v>124</v>
      </c>
      <c r="E71" s="150">
        <v>8.5</v>
      </c>
      <c r="F71" s="152">
        <v>0</v>
      </c>
      <c r="G71" s="152">
        <v>0</v>
      </c>
      <c r="H71" s="152">
        <v>25.08</v>
      </c>
      <c r="I71" s="152">
        <f>ROUND(E71*H71,2)</f>
        <v>213.18</v>
      </c>
      <c r="J71" s="152">
        <v>27.22</v>
      </c>
      <c r="K71" s="152">
        <f>ROUND(E71*J71,2)</f>
        <v>231.37</v>
      </c>
      <c r="L71" s="152">
        <v>21</v>
      </c>
      <c r="M71" s="152">
        <f>G71*(1+L71/100)</f>
        <v>0</v>
      </c>
      <c r="N71" s="145">
        <v>2.1000000000000001E-4</v>
      </c>
      <c r="O71" s="145">
        <f>ROUND(E71*N71,5)</f>
        <v>1.7899999999999999E-3</v>
      </c>
      <c r="P71" s="145">
        <v>0</v>
      </c>
      <c r="Q71" s="145">
        <f>ROUND(E71*P71,5)</f>
        <v>0</v>
      </c>
      <c r="R71" s="145"/>
      <c r="S71" s="145"/>
      <c r="T71" s="146">
        <v>0.05</v>
      </c>
      <c r="U71" s="145">
        <f>ROUND(E71*T71,2)</f>
        <v>0.43</v>
      </c>
      <c r="V71" s="137"/>
      <c r="W71" s="137"/>
      <c r="X71" s="137"/>
      <c r="Y71" s="137"/>
      <c r="Z71" s="137"/>
      <c r="AA71" s="137"/>
      <c r="AB71" s="137"/>
      <c r="AC71" s="137"/>
      <c r="AD71" s="137"/>
      <c r="AE71" s="137" t="s">
        <v>121</v>
      </c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 outlineLevel="1" x14ac:dyDescent="0.2">
      <c r="A72" s="138">
        <v>52</v>
      </c>
      <c r="B72" s="138" t="s">
        <v>223</v>
      </c>
      <c r="C72" s="168" t="s">
        <v>224</v>
      </c>
      <c r="D72" s="144" t="s">
        <v>124</v>
      </c>
      <c r="E72" s="150">
        <v>8.5</v>
      </c>
      <c r="F72" s="152">
        <v>0</v>
      </c>
      <c r="G72" s="152">
        <v>0</v>
      </c>
      <c r="H72" s="152">
        <v>50</v>
      </c>
      <c r="I72" s="152">
        <f>ROUND(E72*H72,2)</f>
        <v>425</v>
      </c>
      <c r="J72" s="152">
        <v>200</v>
      </c>
      <c r="K72" s="152">
        <f>ROUND(E72*J72,2)</f>
        <v>1700</v>
      </c>
      <c r="L72" s="152">
        <v>21</v>
      </c>
      <c r="M72" s="152">
        <f>G72*(1+L72/100)</f>
        <v>0</v>
      </c>
      <c r="N72" s="145">
        <v>0</v>
      </c>
      <c r="O72" s="145">
        <f>ROUND(E72*N72,5)</f>
        <v>0</v>
      </c>
      <c r="P72" s="145">
        <v>0</v>
      </c>
      <c r="Q72" s="145">
        <f>ROUND(E72*P72,5)</f>
        <v>0</v>
      </c>
      <c r="R72" s="145"/>
      <c r="S72" s="145"/>
      <c r="T72" s="146">
        <v>0.33</v>
      </c>
      <c r="U72" s="145">
        <f>ROUND(E72*T72,2)</f>
        <v>2.81</v>
      </c>
      <c r="V72" s="137"/>
      <c r="W72" s="137"/>
      <c r="X72" s="137"/>
      <c r="Y72" s="137"/>
      <c r="Z72" s="137"/>
      <c r="AA72" s="137"/>
      <c r="AB72" s="137"/>
      <c r="AC72" s="137"/>
      <c r="AD72" s="137"/>
      <c r="AE72" s="137" t="s">
        <v>121</v>
      </c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</row>
    <row r="73" spans="1:60" outlineLevel="1" x14ac:dyDescent="0.2">
      <c r="A73" s="138">
        <v>53</v>
      </c>
      <c r="B73" s="138" t="s">
        <v>225</v>
      </c>
      <c r="C73" s="168" t="s">
        <v>226</v>
      </c>
      <c r="D73" s="144" t="s">
        <v>0</v>
      </c>
      <c r="E73" s="150">
        <v>153.19550000000001</v>
      </c>
      <c r="F73" s="152">
        <v>0</v>
      </c>
      <c r="G73" s="152">
        <v>0</v>
      </c>
      <c r="H73" s="152">
        <v>0</v>
      </c>
      <c r="I73" s="152">
        <f>ROUND(E73*H73,2)</f>
        <v>0</v>
      </c>
      <c r="J73" s="152">
        <v>4.05</v>
      </c>
      <c r="K73" s="152">
        <f>ROUND(E73*J73,2)</f>
        <v>620.44000000000005</v>
      </c>
      <c r="L73" s="152">
        <v>21</v>
      </c>
      <c r="M73" s="152">
        <f>G73*(1+L73/100)</f>
        <v>0</v>
      </c>
      <c r="N73" s="145">
        <v>0</v>
      </c>
      <c r="O73" s="145">
        <f>ROUND(E73*N73,5)</f>
        <v>0</v>
      </c>
      <c r="P73" s="145">
        <v>0</v>
      </c>
      <c r="Q73" s="145">
        <f>ROUND(E73*P73,5)</f>
        <v>0</v>
      </c>
      <c r="R73" s="145"/>
      <c r="S73" s="145"/>
      <c r="T73" s="146">
        <v>0</v>
      </c>
      <c r="U73" s="145">
        <f>ROUND(E73*T73,2)</f>
        <v>0</v>
      </c>
      <c r="V73" s="137"/>
      <c r="W73" s="137"/>
      <c r="X73" s="137"/>
      <c r="Y73" s="137"/>
      <c r="Z73" s="137"/>
      <c r="AA73" s="137"/>
      <c r="AB73" s="137"/>
      <c r="AC73" s="137"/>
      <c r="AD73" s="137"/>
      <c r="AE73" s="137" t="s">
        <v>121</v>
      </c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ht="22.5" outlineLevel="1" x14ac:dyDescent="0.2">
      <c r="A74" s="138">
        <v>54</v>
      </c>
      <c r="B74" s="138" t="s">
        <v>227</v>
      </c>
      <c r="C74" s="168" t="s">
        <v>228</v>
      </c>
      <c r="D74" s="144" t="s">
        <v>0</v>
      </c>
      <c r="E74" s="150">
        <v>1531.9549999999999</v>
      </c>
      <c r="F74" s="152">
        <v>0</v>
      </c>
      <c r="G74" s="152">
        <v>0</v>
      </c>
      <c r="H74" s="152">
        <v>0</v>
      </c>
      <c r="I74" s="152">
        <f>ROUND(E74*H74,2)</f>
        <v>0</v>
      </c>
      <c r="J74" s="152">
        <v>0.17</v>
      </c>
      <c r="K74" s="152">
        <f>ROUND(E74*J74,2)</f>
        <v>260.43</v>
      </c>
      <c r="L74" s="152">
        <v>21</v>
      </c>
      <c r="M74" s="152">
        <f>G74*(1+L74/100)</f>
        <v>0</v>
      </c>
      <c r="N74" s="145">
        <v>0</v>
      </c>
      <c r="O74" s="145">
        <f>ROUND(E74*N74,5)</f>
        <v>0</v>
      </c>
      <c r="P74" s="145">
        <v>0</v>
      </c>
      <c r="Q74" s="145">
        <f>ROUND(E74*P74,5)</f>
        <v>0</v>
      </c>
      <c r="R74" s="145"/>
      <c r="S74" s="145"/>
      <c r="T74" s="146">
        <v>0</v>
      </c>
      <c r="U74" s="145">
        <f>ROUND(E74*T74,2)</f>
        <v>0</v>
      </c>
      <c r="V74" s="137"/>
      <c r="W74" s="137"/>
      <c r="X74" s="137"/>
      <c r="Y74" s="137"/>
      <c r="Z74" s="137"/>
      <c r="AA74" s="137"/>
      <c r="AB74" s="137"/>
      <c r="AC74" s="137"/>
      <c r="AD74" s="137"/>
      <c r="AE74" s="137" t="s">
        <v>121</v>
      </c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x14ac:dyDescent="0.2">
      <c r="A75" s="139" t="s">
        <v>111</v>
      </c>
      <c r="B75" s="139" t="s">
        <v>78</v>
      </c>
      <c r="C75" s="169" t="s">
        <v>79</v>
      </c>
      <c r="D75" s="147"/>
      <c r="E75" s="151"/>
      <c r="F75" s="153"/>
      <c r="G75" s="153">
        <f>SUMIF(AE76:AE76,"&lt;&gt;NOR",G76:G76)</f>
        <v>0</v>
      </c>
      <c r="H75" s="153"/>
      <c r="I75" s="153">
        <f>SUM(I76:I76)</f>
        <v>3126.06</v>
      </c>
      <c r="J75" s="153"/>
      <c r="K75" s="153">
        <f>SUM(K76:K76)</f>
        <v>10733.94</v>
      </c>
      <c r="L75" s="153"/>
      <c r="M75" s="153">
        <f>SUM(M76:M76)</f>
        <v>0</v>
      </c>
      <c r="N75" s="148"/>
      <c r="O75" s="148">
        <f>SUM(O76:O76)</f>
        <v>2.1420000000000002E-2</v>
      </c>
      <c r="P75" s="148"/>
      <c r="Q75" s="148">
        <f>SUM(Q76:Q76)</f>
        <v>0</v>
      </c>
      <c r="R75" s="148"/>
      <c r="S75" s="148"/>
      <c r="T75" s="149"/>
      <c r="U75" s="148">
        <f>SUM(U76:U76)</f>
        <v>21.48</v>
      </c>
      <c r="AE75" t="s">
        <v>112</v>
      </c>
    </row>
    <row r="76" spans="1:60" outlineLevel="1" x14ac:dyDescent="0.2">
      <c r="A76" s="138">
        <v>55</v>
      </c>
      <c r="B76" s="138" t="s">
        <v>229</v>
      </c>
      <c r="C76" s="168" t="s">
        <v>230</v>
      </c>
      <c r="D76" s="144" t="s">
        <v>124</v>
      </c>
      <c r="E76" s="150">
        <v>63</v>
      </c>
      <c r="F76" s="152">
        <v>0</v>
      </c>
      <c r="G76" s="152">
        <v>0</v>
      </c>
      <c r="H76" s="152">
        <v>49.62</v>
      </c>
      <c r="I76" s="152">
        <f>ROUND(E76*H76,2)</f>
        <v>3126.06</v>
      </c>
      <c r="J76" s="152">
        <v>170.38</v>
      </c>
      <c r="K76" s="152">
        <f>ROUND(E76*J76,2)</f>
        <v>10733.94</v>
      </c>
      <c r="L76" s="152">
        <v>21</v>
      </c>
      <c r="M76" s="152">
        <f>G76*(1+L76/100)</f>
        <v>0</v>
      </c>
      <c r="N76" s="145">
        <v>3.4000000000000002E-4</v>
      </c>
      <c r="O76" s="145">
        <f>ROUND(E76*N76,5)</f>
        <v>2.1420000000000002E-2</v>
      </c>
      <c r="P76" s="145">
        <v>0</v>
      </c>
      <c r="Q76" s="145">
        <f>ROUND(E76*P76,5)</f>
        <v>0</v>
      </c>
      <c r="R76" s="145"/>
      <c r="S76" s="145"/>
      <c r="T76" s="146">
        <v>0.34100000000000003</v>
      </c>
      <c r="U76" s="145">
        <f>ROUND(E76*T76,2)</f>
        <v>21.48</v>
      </c>
      <c r="V76" s="137"/>
      <c r="W76" s="137"/>
      <c r="X76" s="137"/>
      <c r="Y76" s="137"/>
      <c r="Z76" s="137"/>
      <c r="AA76" s="137"/>
      <c r="AB76" s="137"/>
      <c r="AC76" s="137"/>
      <c r="AD76" s="137"/>
      <c r="AE76" s="137" t="s">
        <v>121</v>
      </c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x14ac:dyDescent="0.2">
      <c r="A77" s="139" t="s">
        <v>111</v>
      </c>
      <c r="B77" s="139" t="s">
        <v>80</v>
      </c>
      <c r="C77" s="169" t="s">
        <v>81</v>
      </c>
      <c r="D77" s="147"/>
      <c r="E77" s="151"/>
      <c r="F77" s="153"/>
      <c r="G77" s="153">
        <f>SUMIF(AE78:AE80,"&lt;&gt;NOR",G78:G80)</f>
        <v>0</v>
      </c>
      <c r="H77" s="153"/>
      <c r="I77" s="153">
        <f>SUM(I78:I80)</f>
        <v>4843.71</v>
      </c>
      <c r="J77" s="153"/>
      <c r="K77" s="153">
        <f>SUM(K78:K80)</f>
        <v>20431.810000000001</v>
      </c>
      <c r="L77" s="153"/>
      <c r="M77" s="153">
        <f>SUM(M78:M80)</f>
        <v>0</v>
      </c>
      <c r="N77" s="148"/>
      <c r="O77" s="148">
        <f>SUM(O78:O80)</f>
        <v>0.1134</v>
      </c>
      <c r="P77" s="148"/>
      <c r="Q77" s="148">
        <f>SUM(Q78:Q80)</f>
        <v>0</v>
      </c>
      <c r="R77" s="148"/>
      <c r="S77" s="148"/>
      <c r="T77" s="149"/>
      <c r="U77" s="148">
        <f>SUM(U78:U80)</f>
        <v>36.68</v>
      </c>
      <c r="AE77" t="s">
        <v>112</v>
      </c>
    </row>
    <row r="78" spans="1:60" outlineLevel="1" x14ac:dyDescent="0.2">
      <c r="A78" s="138">
        <v>56</v>
      </c>
      <c r="B78" s="138" t="s">
        <v>231</v>
      </c>
      <c r="C78" s="168" t="s">
        <v>232</v>
      </c>
      <c r="D78" s="144" t="s">
        <v>124</v>
      </c>
      <c r="E78" s="150">
        <v>179.2</v>
      </c>
      <c r="F78" s="152">
        <v>0</v>
      </c>
      <c r="G78" s="152">
        <v>0</v>
      </c>
      <c r="H78" s="152">
        <v>0.11</v>
      </c>
      <c r="I78" s="152">
        <f>ROUND(E78*H78,2)</f>
        <v>19.71</v>
      </c>
      <c r="J78" s="152">
        <v>40.49</v>
      </c>
      <c r="K78" s="152">
        <f>ROUND(E78*J78,2)</f>
        <v>7255.81</v>
      </c>
      <c r="L78" s="152">
        <v>21</v>
      </c>
      <c r="M78" s="152">
        <f>G78*(1+L78/100)</f>
        <v>0</v>
      </c>
      <c r="N78" s="145">
        <v>0</v>
      </c>
      <c r="O78" s="145">
        <f>ROUND(E78*N78,5)</f>
        <v>0</v>
      </c>
      <c r="P78" s="145">
        <v>0</v>
      </c>
      <c r="Q78" s="145">
        <f>ROUND(E78*P78,5)</f>
        <v>0</v>
      </c>
      <c r="R78" s="145"/>
      <c r="S78" s="145"/>
      <c r="T78" s="146">
        <v>6.9709999999999994E-2</v>
      </c>
      <c r="U78" s="145">
        <f>ROUND(E78*T78,2)</f>
        <v>12.49</v>
      </c>
      <c r="V78" s="137"/>
      <c r="W78" s="137"/>
      <c r="X78" s="137"/>
      <c r="Y78" s="137"/>
      <c r="Z78" s="137"/>
      <c r="AA78" s="137"/>
      <c r="AB78" s="137"/>
      <c r="AC78" s="137"/>
      <c r="AD78" s="137"/>
      <c r="AE78" s="137" t="s">
        <v>121</v>
      </c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outlineLevel="1" x14ac:dyDescent="0.2">
      <c r="A79" s="138">
        <v>57</v>
      </c>
      <c r="B79" s="138" t="s">
        <v>233</v>
      </c>
      <c r="C79" s="168" t="s">
        <v>234</v>
      </c>
      <c r="D79" s="144" t="s">
        <v>124</v>
      </c>
      <c r="E79" s="150">
        <v>180</v>
      </c>
      <c r="F79" s="152">
        <v>0</v>
      </c>
      <c r="G79" s="152">
        <v>0</v>
      </c>
      <c r="H79" s="152">
        <v>7.27</v>
      </c>
      <c r="I79" s="152">
        <f>ROUND(E79*H79,2)</f>
        <v>1308.5999999999999</v>
      </c>
      <c r="J79" s="152">
        <v>17.73</v>
      </c>
      <c r="K79" s="152">
        <f>ROUND(E79*J79,2)</f>
        <v>3191.4</v>
      </c>
      <c r="L79" s="152">
        <v>21</v>
      </c>
      <c r="M79" s="152">
        <f>G79*(1+L79/100)</f>
        <v>0</v>
      </c>
      <c r="N79" s="145">
        <v>1.7000000000000001E-4</v>
      </c>
      <c r="O79" s="145">
        <f>ROUND(E79*N79,5)</f>
        <v>3.0599999999999999E-2</v>
      </c>
      <c r="P79" s="145">
        <v>0</v>
      </c>
      <c r="Q79" s="145">
        <f>ROUND(E79*P79,5)</f>
        <v>0</v>
      </c>
      <c r="R79" s="145"/>
      <c r="S79" s="145"/>
      <c r="T79" s="146">
        <v>3.2480000000000002E-2</v>
      </c>
      <c r="U79" s="145">
        <f>ROUND(E79*T79,2)</f>
        <v>5.85</v>
      </c>
      <c r="V79" s="137"/>
      <c r="W79" s="137"/>
      <c r="X79" s="137"/>
      <c r="Y79" s="137"/>
      <c r="Z79" s="137"/>
      <c r="AA79" s="137"/>
      <c r="AB79" s="137"/>
      <c r="AC79" s="137"/>
      <c r="AD79" s="137"/>
      <c r="AE79" s="137" t="s">
        <v>121</v>
      </c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outlineLevel="1" x14ac:dyDescent="0.2">
      <c r="A80" s="138">
        <v>58</v>
      </c>
      <c r="B80" s="138" t="s">
        <v>235</v>
      </c>
      <c r="C80" s="168" t="s">
        <v>236</v>
      </c>
      <c r="D80" s="144" t="s">
        <v>124</v>
      </c>
      <c r="E80" s="150">
        <v>180</v>
      </c>
      <c r="F80" s="152">
        <v>0</v>
      </c>
      <c r="G80" s="152">
        <v>0</v>
      </c>
      <c r="H80" s="152">
        <v>19.53</v>
      </c>
      <c r="I80" s="152">
        <f>ROUND(E80*H80,2)</f>
        <v>3515.4</v>
      </c>
      <c r="J80" s="152">
        <v>55.47</v>
      </c>
      <c r="K80" s="152">
        <f>ROUND(E80*J80,2)</f>
        <v>9984.6</v>
      </c>
      <c r="L80" s="152">
        <v>21</v>
      </c>
      <c r="M80" s="152">
        <f>G80*(1+L80/100)</f>
        <v>0</v>
      </c>
      <c r="N80" s="145">
        <v>4.6000000000000001E-4</v>
      </c>
      <c r="O80" s="145">
        <f>ROUND(E80*N80,5)</f>
        <v>8.2799999999999999E-2</v>
      </c>
      <c r="P80" s="145">
        <v>0</v>
      </c>
      <c r="Q80" s="145">
        <f>ROUND(E80*P80,5)</f>
        <v>0</v>
      </c>
      <c r="R80" s="145"/>
      <c r="S80" s="145"/>
      <c r="T80" s="146">
        <v>0.10191</v>
      </c>
      <c r="U80" s="145">
        <f>ROUND(E80*T80,2)</f>
        <v>18.34</v>
      </c>
      <c r="V80" s="137"/>
      <c r="W80" s="137"/>
      <c r="X80" s="137"/>
      <c r="Y80" s="137"/>
      <c r="Z80" s="137"/>
      <c r="AA80" s="137"/>
      <c r="AB80" s="137"/>
      <c r="AC80" s="137"/>
      <c r="AD80" s="137"/>
      <c r="AE80" s="137" t="s">
        <v>121</v>
      </c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x14ac:dyDescent="0.2">
      <c r="A81" s="139" t="s">
        <v>111</v>
      </c>
      <c r="B81" s="139" t="s">
        <v>82</v>
      </c>
      <c r="C81" s="169" t="s">
        <v>83</v>
      </c>
      <c r="D81" s="147"/>
      <c r="E81" s="151"/>
      <c r="F81" s="153"/>
      <c r="G81" s="153">
        <f>SUMIF(AE82:AE82,"&lt;&gt;NOR",G82:G82)</f>
        <v>0</v>
      </c>
      <c r="H81" s="153"/>
      <c r="I81" s="153">
        <f>SUM(I82:I82)</f>
        <v>0</v>
      </c>
      <c r="J81" s="153"/>
      <c r="K81" s="153">
        <f>SUM(K82:K82)</f>
        <v>100000</v>
      </c>
      <c r="L81" s="153"/>
      <c r="M81" s="153">
        <f>SUM(M82:M82)</f>
        <v>0</v>
      </c>
      <c r="N81" s="148"/>
      <c r="O81" s="148">
        <f>SUM(O82:O82)</f>
        <v>0</v>
      </c>
      <c r="P81" s="148"/>
      <c r="Q81" s="148">
        <f>SUM(Q82:Q82)</f>
        <v>0</v>
      </c>
      <c r="R81" s="148"/>
      <c r="S81" s="148"/>
      <c r="T81" s="149"/>
      <c r="U81" s="148">
        <f>SUM(U82:U82)</f>
        <v>0</v>
      </c>
      <c r="AE81" t="s">
        <v>112</v>
      </c>
    </row>
    <row r="82" spans="1:60" outlineLevel="1" x14ac:dyDescent="0.2">
      <c r="A82" s="138">
        <v>59</v>
      </c>
      <c r="B82" s="138" t="s">
        <v>82</v>
      </c>
      <c r="C82" s="168" t="s">
        <v>237</v>
      </c>
      <c r="D82" s="144" t="s">
        <v>189</v>
      </c>
      <c r="E82" s="150">
        <v>1</v>
      </c>
      <c r="F82" s="152">
        <v>100000</v>
      </c>
      <c r="G82" s="152">
        <v>0</v>
      </c>
      <c r="H82" s="152">
        <v>0</v>
      </c>
      <c r="I82" s="152">
        <f>ROUND(E82*H82,2)</f>
        <v>0</v>
      </c>
      <c r="J82" s="152">
        <v>100000</v>
      </c>
      <c r="K82" s="152">
        <f>ROUND(E82*J82,2)</f>
        <v>100000</v>
      </c>
      <c r="L82" s="152">
        <v>21</v>
      </c>
      <c r="M82" s="152">
        <f>G82*(1+L82/100)</f>
        <v>0</v>
      </c>
      <c r="N82" s="145">
        <v>0</v>
      </c>
      <c r="O82" s="145">
        <f>ROUND(E82*N82,5)</f>
        <v>0</v>
      </c>
      <c r="P82" s="145">
        <v>0</v>
      </c>
      <c r="Q82" s="145">
        <f>ROUND(E82*P82,5)</f>
        <v>0</v>
      </c>
      <c r="R82" s="145"/>
      <c r="S82" s="145"/>
      <c r="T82" s="146">
        <v>0</v>
      </c>
      <c r="U82" s="145">
        <f>ROUND(E82*T82,2)</f>
        <v>0</v>
      </c>
      <c r="V82" s="137"/>
      <c r="W82" s="137"/>
      <c r="X82" s="137"/>
      <c r="Y82" s="137"/>
      <c r="Z82" s="137"/>
      <c r="AA82" s="137"/>
      <c r="AB82" s="137"/>
      <c r="AC82" s="137"/>
      <c r="AD82" s="137"/>
      <c r="AE82" s="137" t="s">
        <v>121</v>
      </c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x14ac:dyDescent="0.2">
      <c r="A83" s="139" t="s">
        <v>111</v>
      </c>
      <c r="B83" s="139" t="s">
        <v>84</v>
      </c>
      <c r="C83" s="169" t="s">
        <v>26</v>
      </c>
      <c r="D83" s="147"/>
      <c r="E83" s="151"/>
      <c r="F83" s="153"/>
      <c r="G83" s="153">
        <f>SUMIF(AE84:AE85,"&lt;&gt;NOR",G84:G85)</f>
        <v>0</v>
      </c>
      <c r="H83" s="153"/>
      <c r="I83" s="153">
        <f>SUM(I84:I85)</f>
        <v>0</v>
      </c>
      <c r="J83" s="153"/>
      <c r="K83" s="153">
        <f>SUM(K84:K85)</f>
        <v>65000</v>
      </c>
      <c r="L83" s="153"/>
      <c r="M83" s="153">
        <f>SUM(M84:M85)</f>
        <v>0</v>
      </c>
      <c r="N83" s="148"/>
      <c r="O83" s="148">
        <f>SUM(O84:O85)</f>
        <v>0</v>
      </c>
      <c r="P83" s="148"/>
      <c r="Q83" s="148">
        <f>SUM(Q84:Q85)</f>
        <v>0</v>
      </c>
      <c r="R83" s="148"/>
      <c r="S83" s="148"/>
      <c r="T83" s="149"/>
      <c r="U83" s="148">
        <f>SUM(U84:U85)</f>
        <v>0</v>
      </c>
      <c r="AE83" t="s">
        <v>112</v>
      </c>
    </row>
    <row r="84" spans="1:60" outlineLevel="1" x14ac:dyDescent="0.2">
      <c r="A84" s="138">
        <v>60</v>
      </c>
      <c r="B84" s="138" t="s">
        <v>238</v>
      </c>
      <c r="C84" s="168" t="s">
        <v>239</v>
      </c>
      <c r="D84" s="144" t="s">
        <v>240</v>
      </c>
      <c r="E84" s="150">
        <v>1</v>
      </c>
      <c r="F84" s="152">
        <v>0</v>
      </c>
      <c r="G84" s="152">
        <v>0</v>
      </c>
      <c r="H84" s="152">
        <v>0</v>
      </c>
      <c r="I84" s="152">
        <f>ROUND(E84*H84,2)</f>
        <v>0</v>
      </c>
      <c r="J84" s="152">
        <v>20000</v>
      </c>
      <c r="K84" s="152">
        <f>ROUND(E84*J84,2)</f>
        <v>20000</v>
      </c>
      <c r="L84" s="152">
        <v>21</v>
      </c>
      <c r="M84" s="152">
        <f>G84*(1+L84/100)</f>
        <v>0</v>
      </c>
      <c r="N84" s="145">
        <v>0</v>
      </c>
      <c r="O84" s="145">
        <f>ROUND(E84*N84,5)</f>
        <v>0</v>
      </c>
      <c r="P84" s="145">
        <v>0</v>
      </c>
      <c r="Q84" s="145">
        <f>ROUND(E84*P84,5)</f>
        <v>0</v>
      </c>
      <c r="R84" s="145"/>
      <c r="S84" s="145"/>
      <c r="T84" s="146">
        <v>0</v>
      </c>
      <c r="U84" s="145">
        <f>ROUND(E84*T84,2)</f>
        <v>0</v>
      </c>
      <c r="V84" s="137"/>
      <c r="W84" s="137"/>
      <c r="X84" s="137"/>
      <c r="Y84" s="137"/>
      <c r="Z84" s="137"/>
      <c r="AA84" s="137"/>
      <c r="AB84" s="137"/>
      <c r="AC84" s="137"/>
      <c r="AD84" s="137"/>
      <c r="AE84" s="137" t="s">
        <v>241</v>
      </c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</row>
    <row r="85" spans="1:60" outlineLevel="1" x14ac:dyDescent="0.2">
      <c r="A85" s="162">
        <v>61</v>
      </c>
      <c r="B85" s="162" t="s">
        <v>242</v>
      </c>
      <c r="C85" s="170" t="s">
        <v>243</v>
      </c>
      <c r="D85" s="163" t="s">
        <v>240</v>
      </c>
      <c r="E85" s="164">
        <v>1</v>
      </c>
      <c r="F85" s="165">
        <v>0</v>
      </c>
      <c r="G85" s="165">
        <v>0</v>
      </c>
      <c r="H85" s="165">
        <v>0</v>
      </c>
      <c r="I85" s="165">
        <f>ROUND(E85*H85,2)</f>
        <v>0</v>
      </c>
      <c r="J85" s="165">
        <v>45000</v>
      </c>
      <c r="K85" s="165">
        <f>ROUND(E85*J85,2)</f>
        <v>45000</v>
      </c>
      <c r="L85" s="165">
        <v>21</v>
      </c>
      <c r="M85" s="165">
        <f>G85*(1+L85/100)</f>
        <v>0</v>
      </c>
      <c r="N85" s="166">
        <v>0</v>
      </c>
      <c r="O85" s="166">
        <f>ROUND(E85*N85,5)</f>
        <v>0</v>
      </c>
      <c r="P85" s="166">
        <v>0</v>
      </c>
      <c r="Q85" s="166">
        <f>ROUND(E85*P85,5)</f>
        <v>0</v>
      </c>
      <c r="R85" s="166"/>
      <c r="S85" s="166"/>
      <c r="T85" s="167">
        <v>0</v>
      </c>
      <c r="U85" s="166">
        <f>ROUND(E85*T85,2)</f>
        <v>0</v>
      </c>
      <c r="V85" s="137"/>
      <c r="W85" s="137"/>
      <c r="X85" s="137"/>
      <c r="Y85" s="137"/>
      <c r="Z85" s="137"/>
      <c r="AA85" s="137"/>
      <c r="AB85" s="137"/>
      <c r="AC85" s="137"/>
      <c r="AD85" s="137"/>
      <c r="AE85" s="137" t="s">
        <v>241</v>
      </c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</row>
    <row r="86" spans="1:60" x14ac:dyDescent="0.2">
      <c r="A86" s="4"/>
      <c r="B86" s="5" t="s">
        <v>244</v>
      </c>
      <c r="C86" s="171" t="s">
        <v>244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AC86">
        <v>15</v>
      </c>
      <c r="AD86">
        <v>21</v>
      </c>
    </row>
    <row r="87" spans="1:60" x14ac:dyDescent="0.2">
      <c r="C87" s="172"/>
      <c r="AE87" t="s">
        <v>245</v>
      </c>
    </row>
  </sheetData>
  <mergeCells count="4">
    <mergeCell ref="A1:G1"/>
    <mergeCell ref="C2:G2"/>
    <mergeCell ref="C3:G3"/>
    <mergeCell ref="C4:G4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Vladimír Korek</cp:lastModifiedBy>
  <cp:lastPrinted>2014-02-28T09:52:57Z</cp:lastPrinted>
  <dcterms:created xsi:type="dcterms:W3CDTF">2009-04-08T07:15:50Z</dcterms:created>
  <dcterms:modified xsi:type="dcterms:W3CDTF">2024-01-19T14:07:26Z</dcterms:modified>
</cp:coreProperties>
</file>