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22\Oprava vodoteče 2022\VŘ 2022\2022\"/>
    </mc:Choice>
  </mc:AlternateContent>
  <xr:revisionPtr revIDLastSave="0" documentId="13_ncr:1_{360E35E5-8D15-48E1-8F72-F2D5306158D0}" xr6:coauthVersionLast="47" xr6:coauthVersionMax="47" xr10:uidLastSave="{00000000-0000-0000-0000-000000000000}"/>
  <bookViews>
    <workbookView xWindow="15915" yWindow="4215" windowWidth="12885" windowHeight="113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Pol'!$A$1:$U$30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G21" i="12"/>
  <c r="I22" i="12"/>
  <c r="K22" i="12"/>
  <c r="M22" i="12"/>
  <c r="O22" i="12"/>
  <c r="Q22" i="12"/>
  <c r="U22" i="12"/>
  <c r="I23" i="12"/>
  <c r="I21" i="12" s="1"/>
  <c r="K23" i="12"/>
  <c r="M23" i="12"/>
  <c r="O23" i="12"/>
  <c r="O21" i="12" s="1"/>
  <c r="Q23" i="12"/>
  <c r="Q21" i="12" s="1"/>
  <c r="U23" i="12"/>
  <c r="I24" i="12"/>
  <c r="K24" i="12"/>
  <c r="M24" i="12"/>
  <c r="O24" i="12"/>
  <c r="Q24" i="12"/>
  <c r="U24" i="12"/>
  <c r="G25" i="12"/>
  <c r="I26" i="12"/>
  <c r="I25" i="12" s="1"/>
  <c r="K26" i="12"/>
  <c r="K25" i="12" s="1"/>
  <c r="M26" i="12"/>
  <c r="M25" i="12" s="1"/>
  <c r="O26" i="12"/>
  <c r="O25" i="12" s="1"/>
  <c r="Q26" i="12"/>
  <c r="Q25" i="12" s="1"/>
  <c r="U26" i="12"/>
  <c r="U25" i="12" s="1"/>
  <c r="G27" i="12"/>
  <c r="I28" i="12"/>
  <c r="I27" i="12" s="1"/>
  <c r="K28" i="12"/>
  <c r="K27" i="12" s="1"/>
  <c r="M28" i="12"/>
  <c r="M27" i="12" s="1"/>
  <c r="O28" i="12"/>
  <c r="O27" i="12" s="1"/>
  <c r="Q28" i="12"/>
  <c r="Q27" i="12" s="1"/>
  <c r="U28" i="12"/>
  <c r="U27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U21" i="12" l="1"/>
  <c r="O8" i="12"/>
  <c r="U8" i="12"/>
  <c r="K8" i="12"/>
  <c r="K21" i="12"/>
  <c r="M8" i="12"/>
  <c r="Q8" i="12"/>
  <c r="I8" i="12"/>
  <c r="M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<sst xmlns="http://schemas.openxmlformats.org/spreadsheetml/2006/main" count="204" uniqueCount="136">
  <si>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</si>
  <si>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</si>
  <si>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</si>
  <si>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</si>
  <si>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</si>
  <si>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</si>
  <si>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</si>
  <si>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</si>
  <si>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</si>
  <si>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</si>
  <si>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</si>
  <si>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</si>
  <si>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</si>
  <si>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</si>
  <si>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</si>
  <si>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</si>
  <si>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</si>
  <si>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</si>
  <si>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</si>
  <si>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</si>
  <si>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</si>
  <si>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</si>
  <si>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</si>
  <si>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</si>
  <si>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</si>
  <si>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</si>
  <si>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</si>
  <si>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</si>
  <si>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</si>
  <si>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</si>
  <si>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</si>
  <si>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</si>
  <si>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</si>
  <si>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</si>
  <si>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</si>
  <si>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</si>
  <si>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</si>
  <si>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</si>
  <si>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</si>
  <si>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</si>
  <si>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</si>
  <si>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</si>
  <si>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</si>
  <si>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</si>
  <si>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</si>
  <si>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 xml:space="preserve">Višňové - Oprava vodoteče Višňovského potoka před RD č.p. 39 v délce 26m - 2022 </t>
  </si>
  <si>
    <t>Městys Višňové</t>
  </si>
  <si>
    <t>Višňové 212</t>
  </si>
  <si>
    <t>Višňové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</si>
  <si>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</si>
  <si>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</si>
  <si>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</si>
  <si>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</si>
  <si>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</si>
  <si>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</si>
  <si>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</si>
  <si>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</si>
  <si>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</si>
  <si>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</si>
  <si>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</si>
  <si>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</si>
  <si>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</si>
  <si>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</si>
  <si>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</si>
  <si>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</si>
  <si>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</si>
  <si>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</si>
  <si>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</si>
  <si>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</si>
  <si>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</si>
  <si>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</si>
  <si>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</si>
  <si>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</si>
  <si>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</si>
  <si>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</si>
  <si>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</si>
  <si>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</si>
  <si>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</si>
  <si>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</si>
  <si>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</si>
  <si>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</si>
  <si>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</si>
  <si>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</si>
  <si>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</si>
  <si>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</si>
  <si>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</si>
  <si>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</si>
  <si>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</si>
  <si>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</si>
  <si>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</si>
  <si>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</si>
  <si>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</si>
  <si>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</si>
  <si>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114203101R00</t>
  </si>
  <si>
    <t>Rozebrání dlažeb z lomového kamene na sucho</t>
  </si>
  <si>
    <t>m3</t>
  </si>
  <si>
    <t>POL1_0</t>
  </si>
  <si>
    <t>114203201R00</t>
  </si>
  <si>
    <t>Očištění lomového kamene od hlíny a písku</t>
  </si>
  <si>
    <t>114203301R00</t>
  </si>
  <si>
    <t>Třídění lomového kamene nebo betonových tvárnic</t>
  </si>
  <si>
    <t>124203101R00</t>
  </si>
  <si>
    <t>Vykopávky pro koryta vodotečí v hor. 3 do 1000 m3</t>
  </si>
  <si>
    <t>124203119R00</t>
  </si>
  <si>
    <t>Příplatek za výkop vodotečí ve vodě v hor. 3, LTM</t>
  </si>
  <si>
    <t>167101101R00</t>
  </si>
  <si>
    <t>Nakládání výkopku z hor.1-4 v množství do 100 m3</t>
  </si>
  <si>
    <t>162201102R00</t>
  </si>
  <si>
    <t>Vodorovné přemístění výkopku z hor.1-4 do 50 m</t>
  </si>
  <si>
    <t>162401102R00</t>
  </si>
  <si>
    <t>Vodorovné přemístění výkopku z hor.1-4 do 2000 m</t>
  </si>
  <si>
    <t>171201201R00</t>
  </si>
  <si>
    <t>Uložení sypaniny na skl.-sypanina na výšku přes 2m</t>
  </si>
  <si>
    <t>181301102R00</t>
  </si>
  <si>
    <t>Rozprostření ornice, rovina, tl. 10-15 cm,do 500m2</t>
  </si>
  <si>
    <t>m2</t>
  </si>
  <si>
    <t>180402111R00</t>
  </si>
  <si>
    <t>Založení trávníku parkového výsevem v rovině</t>
  </si>
  <si>
    <t>115001103R00</t>
  </si>
  <si>
    <t>Převedení vody potrubím o průměru do DN 200 mm</t>
  </si>
  <si>
    <t>m</t>
  </si>
  <si>
    <t>451561112R00</t>
  </si>
  <si>
    <t>Lože dlažby z kam. drobného drceného tl. do 15 cm</t>
  </si>
  <si>
    <t>451311811R00</t>
  </si>
  <si>
    <t>Podklad pod dlažbu z betonu C 25/30 XA1,do 10 cm</t>
  </si>
  <si>
    <t>465513127R00</t>
  </si>
  <si>
    <t>Dlažba z kamene na MC, s vyspárov. MC, tl. 20 cm</t>
  </si>
  <si>
    <t>917832111RT5</t>
  </si>
  <si>
    <t>Osazení stojat. obrub. bet.bez opěry,lože z C12/15, včetně obrubníku ABO 100/10/25</t>
  </si>
  <si>
    <t>998332011R00</t>
  </si>
  <si>
    <t>Přesun hmot, úpravy toků a kanálů, hráze ostatní</t>
  </si>
  <si>
    <t>t</t>
  </si>
  <si>
    <t/>
  </si>
  <si>
    <t>END</t>
  </si>
  <si>
    <t xml:space="preserve">Višňové - Oprava vodoteče, 2022, Višňové - před RD 39 délka 26m  </t>
  </si>
  <si>
    <t>CZ00293784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</si>
</sst>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abSelected="1" topLeftCell="B15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207" t="s">
        <v>134</v>
      </c>
      <c r="E2" s="208"/>
      <c r="F2" s="208"/>
      <c r="G2" s="208"/>
      <c r="H2" s="208"/>
      <c r="I2" s="208"/>
      <c r="J2" s="209"/>
      <c r="O2" s="2"/>
    </row>
    <row r="3" spans="1:15" ht="23.25" hidden="1" customHeight="1" x14ac:dyDescent="0.2">
      <c r="A3" s="4"/>
      <c r="B3" s="83" t="s">
        <v>43</v>
      </c>
      <c r="C3" s="84"/>
      <c r="D3" s="235"/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135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64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65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430085.81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8">
        <v>0</v>
      </c>
      <c r="H29" s="228"/>
      <c r="I29" s="228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198" t="s">
        <v>45</v>
      </c>
      <c r="D39" s="199"/>
      <c r="E39" s="199"/>
      <c r="F39" s="107">
        <v>0</v>
      </c>
      <c r="G39" s="108">
        <v>430085.81</v>
      </c>
      <c r="H39" s="109">
        <v>90318.02</v>
      </c>
      <c r="I39" s="109">
        <v>520403.83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0" t="s">
        <v>52</v>
      </c>
      <c r="C40" s="201"/>
      <c r="D40" s="201"/>
      <c r="E40" s="202"/>
      <c r="F40" s="110">
        <f>SUMIF(A39:A39,"=1",F39:F39)</f>
        <v>0</v>
      </c>
      <c r="G40" s="111">
        <f>SUMIF(A39:A39,"=1",G39:G39)</f>
        <v>430085.81</v>
      </c>
      <c r="H40" s="111">
        <f>SUMIF(A39:A39,"=1",H39:H39)</f>
        <v>90318.02</v>
      </c>
      <c r="I40" s="111">
        <f>SUMIF(A39:A39,"=1",I39:I39)</f>
        <v>520403.83</v>
      </c>
      <c r="J40" s="97">
        <f>SUMIF(A39:A39,"=1",J39:J39)</f>
        <v>100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56</v>
      </c>
      <c r="C47" s="205" t="s">
        <v>57</v>
      </c>
      <c r="D47" s="206"/>
      <c r="E47" s="206"/>
      <c r="F47" s="131" t="s">
        <v>23</v>
      </c>
      <c r="G47" s="132"/>
      <c r="H47" s="132"/>
      <c r="I47" s="204">
        <v>0</v>
      </c>
      <c r="J47" s="204"/>
    </row>
    <row r="48" spans="1:10" ht="25.5" customHeight="1" x14ac:dyDescent="0.2">
      <c r="A48" s="121"/>
      <c r="B48" s="123" t="s">
        <v>58</v>
      </c>
      <c r="C48" s="192" t="s">
        <v>59</v>
      </c>
      <c r="D48" s="193"/>
      <c r="E48" s="193"/>
      <c r="F48" s="133" t="s">
        <v>23</v>
      </c>
      <c r="G48" s="134"/>
      <c r="H48" s="134"/>
      <c r="I48" s="191">
        <v>0</v>
      </c>
      <c r="J48" s="191"/>
    </row>
    <row r="49" spans="1:10" ht="25.5" customHeight="1" x14ac:dyDescent="0.2">
      <c r="A49" s="121"/>
      <c r="B49" s="123" t="s">
        <v>60</v>
      </c>
      <c r="C49" s="192" t="s">
        <v>61</v>
      </c>
      <c r="D49" s="193"/>
      <c r="E49" s="193"/>
      <c r="F49" s="133" t="s">
        <v>23</v>
      </c>
      <c r="G49" s="134"/>
      <c r="H49" s="134"/>
      <c r="I49" s="191">
        <v>0</v>
      </c>
      <c r="J49" s="191"/>
    </row>
    <row r="50" spans="1:10" ht="25.5" customHeight="1" x14ac:dyDescent="0.2">
      <c r="A50" s="121"/>
      <c r="B50" s="130" t="s">
        <v>62</v>
      </c>
      <c r="C50" s="195" t="s">
        <v>63</v>
      </c>
      <c r="D50" s="196"/>
      <c r="E50" s="196"/>
      <c r="F50" s="135" t="s">
        <v>23</v>
      </c>
      <c r="G50" s="136"/>
      <c r="H50" s="136"/>
      <c r="I50" s="194">
        <v>0</v>
      </c>
      <c r="J50" s="194"/>
    </row>
    <row r="51" spans="1:10" ht="25.5" customHeight="1" x14ac:dyDescent="0.2">
      <c r="A51" s="122"/>
      <c r="B51" s="126" t="s">
        <v>1</v>
      </c>
      <c r="C51" s="126"/>
      <c r="D51" s="127"/>
      <c r="E51" s="127"/>
      <c r="F51" s="137"/>
      <c r="G51" s="138"/>
      <c r="H51" s="138"/>
      <c r="I51" s="197">
        <v>0</v>
      </c>
      <c r="J51" s="197"/>
    </row>
    <row r="52" spans="1:10" x14ac:dyDescent="0.2">
      <c r="F52" s="94"/>
      <c r="G52" s="95"/>
      <c r="H52" s="94"/>
      <c r="I52" s="95"/>
      <c r="J52" s="95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0"/>
  <sheetViews>
    <sheetView workbookViewId="0">
      <selection activeCell="G7" sqref="G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67</v>
      </c>
    </row>
    <row r="2" spans="1:60" ht="24.95" customHeight="1" x14ac:dyDescent="0.2">
      <c r="A2" s="143" t="s">
        <v>66</v>
      </c>
      <c r="B2" s="141"/>
      <c r="C2" s="243" t="str">
        <f>Stavba!$D$2</f>
        <v xml:space="preserve">Višňové - Oprava vodoteče, 2022, Višňové - před RD 39 délka 26m  </v>
      </c>
      <c r="D2" s="244"/>
      <c r="E2" s="244"/>
      <c r="F2" s="244"/>
      <c r="G2" s="245"/>
      <c r="AE2" t="s">
        <v>68</v>
      </c>
    </row>
    <row r="3" spans="1:60" ht="24.95" hidden="1" customHeight="1" x14ac:dyDescent="0.2">
      <c r="A3" s="144" t="s">
        <v>7</v>
      </c>
      <c r="B3" s="142"/>
      <c r="C3" s="246"/>
      <c r="D3" s="247"/>
      <c r="E3" s="247"/>
      <c r="F3" s="247"/>
      <c r="G3" s="248"/>
      <c r="AE3" t="s">
        <v>69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70</v>
      </c>
    </row>
    <row r="5" spans="1:60" hidden="1" x14ac:dyDescent="0.2">
      <c r="A5" s="145" t="s">
        <v>71</v>
      </c>
      <c r="B5" s="146"/>
      <c r="C5" s="147"/>
      <c r="D5" s="148"/>
      <c r="E5" s="148"/>
      <c r="F5" s="148"/>
      <c r="G5" s="149"/>
      <c r="AE5" t="s">
        <v>72</v>
      </c>
    </row>
    <row r="7" spans="1:60" ht="38.25" x14ac:dyDescent="0.2">
      <c r="A7" s="154" t="s">
        <v>73</v>
      </c>
      <c r="B7" s="155" t="s">
        <v>74</v>
      </c>
      <c r="C7" s="155" t="s">
        <v>75</v>
      </c>
      <c r="D7" s="154" t="s">
        <v>76</v>
      </c>
      <c r="E7" s="154" t="s">
        <v>77</v>
      </c>
      <c r="F7" s="150" t="s">
        <v>78</v>
      </c>
      <c r="G7" s="170" t="s">
        <v>28</v>
      </c>
      <c r="H7" s="171" t="s">
        <v>29</v>
      </c>
      <c r="I7" s="171" t="s">
        <v>79</v>
      </c>
      <c r="J7" s="171" t="s">
        <v>30</v>
      </c>
      <c r="K7" s="171" t="s">
        <v>80</v>
      </c>
      <c r="L7" s="171" t="s">
        <v>81</v>
      </c>
      <c r="M7" s="171" t="s">
        <v>82</v>
      </c>
      <c r="N7" s="171" t="s">
        <v>83</v>
      </c>
      <c r="O7" s="171" t="s">
        <v>84</v>
      </c>
      <c r="P7" s="171" t="s">
        <v>85</v>
      </c>
      <c r="Q7" s="171" t="s">
        <v>86</v>
      </c>
      <c r="R7" s="171" t="s">
        <v>87</v>
      </c>
      <c r="S7" s="171" t="s">
        <v>88</v>
      </c>
      <c r="T7" s="171" t="s">
        <v>89</v>
      </c>
      <c r="U7" s="157" t="s">
        <v>90</v>
      </c>
    </row>
    <row r="8" spans="1:60" x14ac:dyDescent="0.2">
      <c r="A8" s="172" t="s">
        <v>91</v>
      </c>
      <c r="B8" s="173" t="s">
        <v>56</v>
      </c>
      <c r="C8" s="174" t="s">
        <v>57</v>
      </c>
      <c r="D8" s="175"/>
      <c r="E8" s="176"/>
      <c r="F8" s="177"/>
      <c r="G8" s="177">
        <v>0</v>
      </c>
      <c r="H8" s="177"/>
      <c r="I8" s="177">
        <f>SUM(I9:I20)</f>
        <v>4939.7599999999993</v>
      </c>
      <c r="J8" s="177"/>
      <c r="K8" s="177">
        <f>SUM(K9:K20)</f>
        <v>87232.439999999988</v>
      </c>
      <c r="L8" s="177"/>
      <c r="M8" s="177">
        <f>SUM(M9:M20)</f>
        <v>0</v>
      </c>
      <c r="N8" s="156"/>
      <c r="O8" s="156">
        <f>SUM(O9:O20)</f>
        <v>0.21787999999999999</v>
      </c>
      <c r="P8" s="156"/>
      <c r="Q8" s="156">
        <f>SUM(Q9:Q20)</f>
        <v>0</v>
      </c>
      <c r="R8" s="156"/>
      <c r="S8" s="156"/>
      <c r="T8" s="172"/>
      <c r="U8" s="156">
        <f>SUM(U9:U20)</f>
        <v>183.76999999999998</v>
      </c>
      <c r="AE8" t="s">
        <v>92</v>
      </c>
    </row>
    <row r="9" spans="1:60" outlineLevel="1" x14ac:dyDescent="0.2">
      <c r="A9" s="152">
        <v>1</v>
      </c>
      <c r="B9" s="158" t="s">
        <v>93</v>
      </c>
      <c r="C9" s="185" t="s">
        <v>94</v>
      </c>
      <c r="D9" s="160" t="s">
        <v>95</v>
      </c>
      <c r="E9" s="166">
        <v>38.200000000000003</v>
      </c>
      <c r="F9" s="168">
        <v>0</v>
      </c>
      <c r="G9" s="168">
        <v>0</v>
      </c>
      <c r="H9" s="168">
        <v>0</v>
      </c>
      <c r="I9" s="168">
        <f t="shared" ref="I9:I20" si="0">ROUND(E9*H9,2)</f>
        <v>0</v>
      </c>
      <c r="J9" s="168">
        <v>435</v>
      </c>
      <c r="K9" s="168">
        <f t="shared" ref="K9:K20" si="1">ROUND(E9*J9,2)</f>
        <v>16617</v>
      </c>
      <c r="L9" s="168">
        <v>21</v>
      </c>
      <c r="M9" s="168">
        <f t="shared" ref="M9:M20" si="2">G9*(1+L9/100)</f>
        <v>0</v>
      </c>
      <c r="N9" s="161">
        <v>0</v>
      </c>
      <c r="O9" s="161">
        <f t="shared" ref="O9:O20" si="3">ROUND(E9*N9,5)</f>
        <v>0</v>
      </c>
      <c r="P9" s="161">
        <v>0</v>
      </c>
      <c r="Q9" s="161">
        <f t="shared" ref="Q9:Q20" si="4">ROUND(E9*P9,5)</f>
        <v>0</v>
      </c>
      <c r="R9" s="161"/>
      <c r="S9" s="161"/>
      <c r="T9" s="162">
        <v>0.89100000000000001</v>
      </c>
      <c r="U9" s="161">
        <f t="shared" ref="U9:U20" si="5">ROUND(E9*T9,2)</f>
        <v>34.04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96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97</v>
      </c>
      <c r="C10" s="185" t="s">
        <v>98</v>
      </c>
      <c r="D10" s="160" t="s">
        <v>95</v>
      </c>
      <c r="E10" s="166">
        <v>28.6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390</v>
      </c>
      <c r="K10" s="168">
        <f t="shared" si="1"/>
        <v>11154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0.98099999999999998</v>
      </c>
      <c r="U10" s="161">
        <f t="shared" si="5"/>
        <v>28.06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96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99</v>
      </c>
      <c r="C11" s="185" t="s">
        <v>100</v>
      </c>
      <c r="D11" s="160" t="s">
        <v>95</v>
      </c>
      <c r="E11" s="166">
        <v>28.6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402</v>
      </c>
      <c r="K11" s="168">
        <f t="shared" si="1"/>
        <v>11497.2</v>
      </c>
      <c r="L11" s="168">
        <v>21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1.0920000000000001</v>
      </c>
      <c r="U11" s="161">
        <f t="shared" si="5"/>
        <v>31.23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96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101</v>
      </c>
      <c r="C12" s="185" t="s">
        <v>102</v>
      </c>
      <c r="D12" s="160" t="s">
        <v>95</v>
      </c>
      <c r="E12" s="166">
        <v>38.200000000000003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262</v>
      </c>
      <c r="K12" s="168">
        <f t="shared" si="1"/>
        <v>10008.4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0.52900000000000003</v>
      </c>
      <c r="U12" s="161">
        <f t="shared" si="5"/>
        <v>20.21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96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103</v>
      </c>
      <c r="C13" s="185" t="s">
        <v>104</v>
      </c>
      <c r="D13" s="160" t="s">
        <v>95</v>
      </c>
      <c r="E13" s="166">
        <v>19.100000000000001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138</v>
      </c>
      <c r="K13" s="168">
        <f t="shared" si="1"/>
        <v>2635.8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0.29599999999999999</v>
      </c>
      <c r="U13" s="161">
        <f t="shared" si="5"/>
        <v>5.65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96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105</v>
      </c>
      <c r="C14" s="185" t="s">
        <v>106</v>
      </c>
      <c r="D14" s="160" t="s">
        <v>95</v>
      </c>
      <c r="E14" s="166">
        <v>47.6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273</v>
      </c>
      <c r="K14" s="168">
        <f t="shared" si="1"/>
        <v>12994.8</v>
      </c>
      <c r="L14" s="168">
        <v>21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0.65200000000000002</v>
      </c>
      <c r="U14" s="161">
        <f t="shared" si="5"/>
        <v>31.04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96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107</v>
      </c>
      <c r="C15" s="185" t="s">
        <v>108</v>
      </c>
      <c r="D15" s="160" t="s">
        <v>95</v>
      </c>
      <c r="E15" s="166">
        <v>28.6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49.6</v>
      </c>
      <c r="K15" s="168">
        <f t="shared" si="1"/>
        <v>1418.56</v>
      </c>
      <c r="L15" s="168">
        <v>21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7.3999999999999996E-2</v>
      </c>
      <c r="U15" s="161">
        <f t="shared" si="5"/>
        <v>2.12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96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109</v>
      </c>
      <c r="C16" s="185" t="s">
        <v>110</v>
      </c>
      <c r="D16" s="160" t="s">
        <v>95</v>
      </c>
      <c r="E16" s="166">
        <v>47.6</v>
      </c>
      <c r="F16" s="168">
        <v>0</v>
      </c>
      <c r="G16" s="168">
        <v>0</v>
      </c>
      <c r="H16" s="168">
        <v>0</v>
      </c>
      <c r="I16" s="168">
        <f t="shared" si="0"/>
        <v>0</v>
      </c>
      <c r="J16" s="168">
        <v>134</v>
      </c>
      <c r="K16" s="168">
        <f t="shared" si="1"/>
        <v>6378.4</v>
      </c>
      <c r="L16" s="168">
        <v>21</v>
      </c>
      <c r="M16" s="168">
        <f t="shared" si="2"/>
        <v>0</v>
      </c>
      <c r="N16" s="161">
        <v>0</v>
      </c>
      <c r="O16" s="161">
        <f t="shared" si="3"/>
        <v>0</v>
      </c>
      <c r="P16" s="161">
        <v>0</v>
      </c>
      <c r="Q16" s="161">
        <f t="shared" si="4"/>
        <v>0</v>
      </c>
      <c r="R16" s="161"/>
      <c r="S16" s="161"/>
      <c r="T16" s="162">
        <v>1.0999999999999999E-2</v>
      </c>
      <c r="U16" s="161">
        <f t="shared" si="5"/>
        <v>0.52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96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111</v>
      </c>
      <c r="C17" s="185" t="s">
        <v>112</v>
      </c>
      <c r="D17" s="160" t="s">
        <v>95</v>
      </c>
      <c r="E17" s="166">
        <v>47.6</v>
      </c>
      <c r="F17" s="168">
        <v>0</v>
      </c>
      <c r="G17" s="168">
        <v>0</v>
      </c>
      <c r="H17" s="168">
        <v>0</v>
      </c>
      <c r="I17" s="168">
        <f t="shared" si="0"/>
        <v>0</v>
      </c>
      <c r="J17" s="168">
        <v>17.899999999999999</v>
      </c>
      <c r="K17" s="168">
        <f t="shared" si="1"/>
        <v>852.04</v>
      </c>
      <c r="L17" s="168">
        <v>21</v>
      </c>
      <c r="M17" s="168">
        <f t="shared" si="2"/>
        <v>0</v>
      </c>
      <c r="N17" s="161">
        <v>0</v>
      </c>
      <c r="O17" s="161">
        <f t="shared" si="3"/>
        <v>0</v>
      </c>
      <c r="P17" s="161">
        <v>0</v>
      </c>
      <c r="Q17" s="161">
        <f t="shared" si="4"/>
        <v>0</v>
      </c>
      <c r="R17" s="161"/>
      <c r="S17" s="161"/>
      <c r="T17" s="162">
        <v>8.9999999999999993E-3</v>
      </c>
      <c r="U17" s="161">
        <f t="shared" si="5"/>
        <v>0.43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96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113</v>
      </c>
      <c r="C18" s="185" t="s">
        <v>114</v>
      </c>
      <c r="D18" s="160" t="s">
        <v>115</v>
      </c>
      <c r="E18" s="166">
        <v>70</v>
      </c>
      <c r="F18" s="168">
        <v>0</v>
      </c>
      <c r="G18" s="168">
        <v>0</v>
      </c>
      <c r="H18" s="168">
        <v>0</v>
      </c>
      <c r="I18" s="168">
        <f t="shared" si="0"/>
        <v>0</v>
      </c>
      <c r="J18" s="168">
        <v>72.3</v>
      </c>
      <c r="K18" s="168">
        <f t="shared" si="1"/>
        <v>5061</v>
      </c>
      <c r="L18" s="168">
        <v>21</v>
      </c>
      <c r="M18" s="168">
        <f t="shared" si="2"/>
        <v>0</v>
      </c>
      <c r="N18" s="161">
        <v>0</v>
      </c>
      <c r="O18" s="161">
        <f t="shared" si="3"/>
        <v>0</v>
      </c>
      <c r="P18" s="161">
        <v>0</v>
      </c>
      <c r="Q18" s="161">
        <f t="shared" si="4"/>
        <v>0</v>
      </c>
      <c r="R18" s="161"/>
      <c r="S18" s="161"/>
      <c r="T18" s="162">
        <v>0.17699999999999999</v>
      </c>
      <c r="U18" s="161">
        <f t="shared" si="5"/>
        <v>12.39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96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11</v>
      </c>
      <c r="B19" s="158" t="s">
        <v>116</v>
      </c>
      <c r="C19" s="185" t="s">
        <v>117</v>
      </c>
      <c r="D19" s="160" t="s">
        <v>115</v>
      </c>
      <c r="E19" s="166">
        <v>70</v>
      </c>
      <c r="F19" s="168">
        <v>0</v>
      </c>
      <c r="G19" s="168">
        <v>0</v>
      </c>
      <c r="H19" s="168">
        <v>1.72</v>
      </c>
      <c r="I19" s="168">
        <f t="shared" si="0"/>
        <v>120.4</v>
      </c>
      <c r="J19" s="168">
        <v>24.78</v>
      </c>
      <c r="K19" s="168">
        <f t="shared" si="1"/>
        <v>1734.6</v>
      </c>
      <c r="L19" s="168">
        <v>21</v>
      </c>
      <c r="M19" s="168">
        <f t="shared" si="2"/>
        <v>0</v>
      </c>
      <c r="N19" s="161">
        <v>0</v>
      </c>
      <c r="O19" s="161">
        <f t="shared" si="3"/>
        <v>0</v>
      </c>
      <c r="P19" s="161">
        <v>0</v>
      </c>
      <c r="Q19" s="161">
        <f t="shared" si="4"/>
        <v>0</v>
      </c>
      <c r="R19" s="161"/>
      <c r="S19" s="161"/>
      <c r="T19" s="162">
        <v>0.06</v>
      </c>
      <c r="U19" s="161">
        <f t="shared" si="5"/>
        <v>4.2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96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>
        <v>12</v>
      </c>
      <c r="B20" s="158" t="s">
        <v>118</v>
      </c>
      <c r="C20" s="185" t="s">
        <v>119</v>
      </c>
      <c r="D20" s="160" t="s">
        <v>120</v>
      </c>
      <c r="E20" s="166">
        <v>26</v>
      </c>
      <c r="F20" s="168">
        <v>0</v>
      </c>
      <c r="G20" s="168">
        <v>0</v>
      </c>
      <c r="H20" s="168">
        <v>185.36</v>
      </c>
      <c r="I20" s="168">
        <f t="shared" si="0"/>
        <v>4819.3599999999997</v>
      </c>
      <c r="J20" s="168">
        <v>264.64</v>
      </c>
      <c r="K20" s="168">
        <f t="shared" si="1"/>
        <v>6880.64</v>
      </c>
      <c r="L20" s="168">
        <v>21</v>
      </c>
      <c r="M20" s="168">
        <f t="shared" si="2"/>
        <v>0</v>
      </c>
      <c r="N20" s="161">
        <v>8.3800000000000003E-3</v>
      </c>
      <c r="O20" s="161">
        <f t="shared" si="3"/>
        <v>0.21787999999999999</v>
      </c>
      <c r="P20" s="161">
        <v>0</v>
      </c>
      <c r="Q20" s="161">
        <f t="shared" si="4"/>
        <v>0</v>
      </c>
      <c r="R20" s="161"/>
      <c r="S20" s="161"/>
      <c r="T20" s="162">
        <v>0.53400000000000003</v>
      </c>
      <c r="U20" s="161">
        <f t="shared" si="5"/>
        <v>13.88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96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91</v>
      </c>
      <c r="B21" s="159" t="s">
        <v>58</v>
      </c>
      <c r="C21" s="186" t="s">
        <v>59</v>
      </c>
      <c r="D21" s="163"/>
      <c r="E21" s="167"/>
      <c r="F21" s="169"/>
      <c r="G21" s="169">
        <f>SUMIF(AE22:AE24,"&lt;&gt;NOR",G22:G24)</f>
        <v>0</v>
      </c>
      <c r="H21" s="169"/>
      <c r="I21" s="169">
        <f>SUM(I22:I24)</f>
        <v>149893.78</v>
      </c>
      <c r="J21" s="169"/>
      <c r="K21" s="169">
        <f>SUM(K22:K24)</f>
        <v>125216.23</v>
      </c>
      <c r="L21" s="169"/>
      <c r="M21" s="169">
        <f>SUM(M22:M24)</f>
        <v>0</v>
      </c>
      <c r="N21" s="164"/>
      <c r="O21" s="164">
        <f>SUM(O22:O24)</f>
        <v>196.53285</v>
      </c>
      <c r="P21" s="164"/>
      <c r="Q21" s="164">
        <f>SUM(Q22:Q24)</f>
        <v>0</v>
      </c>
      <c r="R21" s="164"/>
      <c r="S21" s="164"/>
      <c r="T21" s="165"/>
      <c r="U21" s="164">
        <f>SUM(U22:U24)</f>
        <v>213.35999999999999</v>
      </c>
      <c r="AE21" t="s">
        <v>92</v>
      </c>
    </row>
    <row r="22" spans="1:60" outlineLevel="1" x14ac:dyDescent="0.2">
      <c r="A22" s="152">
        <v>13</v>
      </c>
      <c r="B22" s="158" t="s">
        <v>121</v>
      </c>
      <c r="C22" s="185" t="s">
        <v>122</v>
      </c>
      <c r="D22" s="160" t="s">
        <v>115</v>
      </c>
      <c r="E22" s="166">
        <v>152.5</v>
      </c>
      <c r="F22" s="168">
        <v>0</v>
      </c>
      <c r="G22" s="168">
        <v>0</v>
      </c>
      <c r="H22" s="168">
        <v>113.33</v>
      </c>
      <c r="I22" s="168">
        <f>ROUND(E22*H22,2)</f>
        <v>17282.830000000002</v>
      </c>
      <c r="J22" s="168">
        <v>46.17</v>
      </c>
      <c r="K22" s="168">
        <f>ROUND(E22*J22,2)</f>
        <v>7040.93</v>
      </c>
      <c r="L22" s="168">
        <v>21</v>
      </c>
      <c r="M22" s="168">
        <f>G22*(1+L22/100)</f>
        <v>0</v>
      </c>
      <c r="N22" s="161">
        <v>0.30005999999999999</v>
      </c>
      <c r="O22" s="161">
        <f>ROUND(E22*N22,5)</f>
        <v>45.759149999999998</v>
      </c>
      <c r="P22" s="161">
        <v>0</v>
      </c>
      <c r="Q22" s="161">
        <f>ROUND(E22*P22,5)</f>
        <v>0</v>
      </c>
      <c r="R22" s="161"/>
      <c r="S22" s="161"/>
      <c r="T22" s="162">
        <v>4.2000000000000003E-2</v>
      </c>
      <c r="U22" s="161">
        <f>ROUND(E22*T22,2)</f>
        <v>6.41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96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14</v>
      </c>
      <c r="B23" s="158" t="s">
        <v>123</v>
      </c>
      <c r="C23" s="185" t="s">
        <v>124</v>
      </c>
      <c r="D23" s="160" t="s">
        <v>115</v>
      </c>
      <c r="E23" s="166">
        <v>152.5</v>
      </c>
      <c r="F23" s="168">
        <v>0</v>
      </c>
      <c r="G23" s="168">
        <v>0</v>
      </c>
      <c r="H23" s="168">
        <v>249.76</v>
      </c>
      <c r="I23" s="168">
        <f>ROUND(E23*H23,2)</f>
        <v>38088.400000000001</v>
      </c>
      <c r="J23" s="168">
        <v>129.74</v>
      </c>
      <c r="K23" s="168">
        <f>ROUND(E23*J23,2)</f>
        <v>19785.349999999999</v>
      </c>
      <c r="L23" s="168">
        <v>21</v>
      </c>
      <c r="M23" s="168">
        <f>G23*(1+L23/100)</f>
        <v>0</v>
      </c>
      <c r="N23" s="161">
        <v>0.26250000000000001</v>
      </c>
      <c r="O23" s="161">
        <f>ROUND(E23*N23,5)</f>
        <v>40.03125</v>
      </c>
      <c r="P23" s="161">
        <v>0</v>
      </c>
      <c r="Q23" s="161">
        <f>ROUND(E23*P23,5)</f>
        <v>0</v>
      </c>
      <c r="R23" s="161"/>
      <c r="S23" s="161"/>
      <c r="T23" s="162">
        <v>0.16600000000000001</v>
      </c>
      <c r="U23" s="161">
        <f>ROUND(E23*T23,2)</f>
        <v>25.32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96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15</v>
      </c>
      <c r="B24" s="158" t="s">
        <v>125</v>
      </c>
      <c r="C24" s="185" t="s">
        <v>126</v>
      </c>
      <c r="D24" s="160" t="s">
        <v>115</v>
      </c>
      <c r="E24" s="166">
        <v>152.5</v>
      </c>
      <c r="F24" s="168">
        <v>0</v>
      </c>
      <c r="G24" s="168">
        <v>0</v>
      </c>
      <c r="H24" s="168">
        <v>619.82000000000005</v>
      </c>
      <c r="I24" s="168">
        <f>ROUND(E24*H24,2)</f>
        <v>94522.55</v>
      </c>
      <c r="J24" s="168">
        <v>645.17999999999995</v>
      </c>
      <c r="K24" s="168">
        <f>ROUND(E24*J24,2)</f>
        <v>98389.95</v>
      </c>
      <c r="L24" s="168">
        <v>21</v>
      </c>
      <c r="M24" s="168">
        <f>G24*(1+L24/100)</f>
        <v>0</v>
      </c>
      <c r="N24" s="161">
        <v>0.72618000000000005</v>
      </c>
      <c r="O24" s="161">
        <f>ROUND(E24*N24,5)</f>
        <v>110.74245000000001</v>
      </c>
      <c r="P24" s="161">
        <v>0</v>
      </c>
      <c r="Q24" s="161">
        <f>ROUND(E24*P24,5)</f>
        <v>0</v>
      </c>
      <c r="R24" s="161"/>
      <c r="S24" s="161"/>
      <c r="T24" s="162">
        <v>1.1910000000000001</v>
      </c>
      <c r="U24" s="161">
        <f>ROUND(E24*T24,2)</f>
        <v>181.63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96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53" t="s">
        <v>91</v>
      </c>
      <c r="B25" s="159" t="s">
        <v>60</v>
      </c>
      <c r="C25" s="186" t="s">
        <v>61</v>
      </c>
      <c r="D25" s="163"/>
      <c r="E25" s="167"/>
      <c r="F25" s="169"/>
      <c r="G25" s="169">
        <f>SUMIF(AE26:AE26,"&lt;&gt;NOR",G26:G26)</f>
        <v>0</v>
      </c>
      <c r="H25" s="169"/>
      <c r="I25" s="169">
        <f>SUM(I26:I26)</f>
        <v>10636.12</v>
      </c>
      <c r="J25" s="169"/>
      <c r="K25" s="169">
        <f>SUM(K26:K26)</f>
        <v>6303.88</v>
      </c>
      <c r="L25" s="169"/>
      <c r="M25" s="169">
        <f>SUM(M26:M26)</f>
        <v>0</v>
      </c>
      <c r="N25" s="164"/>
      <c r="O25" s="164">
        <f>SUM(O26:O26)</f>
        <v>7.0875199999999996</v>
      </c>
      <c r="P25" s="164"/>
      <c r="Q25" s="164">
        <f>SUM(Q26:Q26)</f>
        <v>0</v>
      </c>
      <c r="R25" s="164"/>
      <c r="S25" s="164"/>
      <c r="T25" s="165"/>
      <c r="U25" s="164">
        <f>SUM(U26:U26)</f>
        <v>9.9</v>
      </c>
      <c r="AE25" t="s">
        <v>92</v>
      </c>
    </row>
    <row r="26" spans="1:60" ht="22.5" outlineLevel="1" x14ac:dyDescent="0.2">
      <c r="A26" s="152">
        <v>16</v>
      </c>
      <c r="B26" s="158" t="s">
        <v>127</v>
      </c>
      <c r="C26" s="185" t="s">
        <v>128</v>
      </c>
      <c r="D26" s="160" t="s">
        <v>120</v>
      </c>
      <c r="E26" s="166">
        <v>44</v>
      </c>
      <c r="F26" s="168">
        <v>0</v>
      </c>
      <c r="G26" s="168">
        <v>0</v>
      </c>
      <c r="H26" s="168">
        <v>241.73</v>
      </c>
      <c r="I26" s="168">
        <f>ROUND(E26*H26,2)</f>
        <v>10636.12</v>
      </c>
      <c r="J26" s="168">
        <v>143.27000000000001</v>
      </c>
      <c r="K26" s="168">
        <f>ROUND(E26*J26,2)</f>
        <v>6303.88</v>
      </c>
      <c r="L26" s="168">
        <v>21</v>
      </c>
      <c r="M26" s="168">
        <f>G26*(1+L26/100)</f>
        <v>0</v>
      </c>
      <c r="N26" s="161">
        <v>0.16108</v>
      </c>
      <c r="O26" s="161">
        <f>ROUND(E26*N26,5)</f>
        <v>7.0875199999999996</v>
      </c>
      <c r="P26" s="161">
        <v>0</v>
      </c>
      <c r="Q26" s="161">
        <f>ROUND(E26*P26,5)</f>
        <v>0</v>
      </c>
      <c r="R26" s="161"/>
      <c r="S26" s="161"/>
      <c r="T26" s="162">
        <v>0.22503999999999999</v>
      </c>
      <c r="U26" s="161">
        <f>ROUND(E26*T26,2)</f>
        <v>9.9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96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53" t="s">
        <v>91</v>
      </c>
      <c r="B27" s="159" t="s">
        <v>62</v>
      </c>
      <c r="C27" s="186" t="s">
        <v>63</v>
      </c>
      <c r="D27" s="163"/>
      <c r="E27" s="167"/>
      <c r="F27" s="169"/>
      <c r="G27" s="169">
        <f>SUMIF(AE28:AE28,"&lt;&gt;NOR",G28:G28)</f>
        <v>0</v>
      </c>
      <c r="H27" s="169"/>
      <c r="I27" s="169">
        <f>SUM(I28:I28)</f>
        <v>0</v>
      </c>
      <c r="J27" s="169"/>
      <c r="K27" s="169">
        <f>SUM(K28:K28)</f>
        <v>45863.61</v>
      </c>
      <c r="L27" s="169"/>
      <c r="M27" s="169">
        <f>SUM(M28:M28)</f>
        <v>0</v>
      </c>
      <c r="N27" s="164"/>
      <c r="O27" s="164">
        <f>SUM(O28:O28)</f>
        <v>0</v>
      </c>
      <c r="P27" s="164"/>
      <c r="Q27" s="164">
        <f>SUM(Q28:Q28)</f>
        <v>0</v>
      </c>
      <c r="R27" s="164"/>
      <c r="S27" s="164"/>
      <c r="T27" s="165"/>
      <c r="U27" s="164">
        <f>SUM(U28:U28)</f>
        <v>47.29</v>
      </c>
      <c r="AE27" t="s">
        <v>92</v>
      </c>
    </row>
    <row r="28" spans="1:60" outlineLevel="1" x14ac:dyDescent="0.2">
      <c r="A28" s="178">
        <v>17</v>
      </c>
      <c r="B28" s="179" t="s">
        <v>129</v>
      </c>
      <c r="C28" s="187" t="s">
        <v>130</v>
      </c>
      <c r="D28" s="180" t="s">
        <v>131</v>
      </c>
      <c r="E28" s="181">
        <v>203.83824999999999</v>
      </c>
      <c r="F28" s="182">
        <v>0</v>
      </c>
      <c r="G28" s="182">
        <v>0</v>
      </c>
      <c r="H28" s="182">
        <v>0</v>
      </c>
      <c r="I28" s="182">
        <f>ROUND(E28*H28,2)</f>
        <v>0</v>
      </c>
      <c r="J28" s="182">
        <v>225</v>
      </c>
      <c r="K28" s="182">
        <f>ROUND(E28*J28,2)</f>
        <v>45863.61</v>
      </c>
      <c r="L28" s="182">
        <v>21</v>
      </c>
      <c r="M28" s="182">
        <f>G28*(1+L28/100)</f>
        <v>0</v>
      </c>
      <c r="N28" s="183">
        <v>0</v>
      </c>
      <c r="O28" s="183">
        <f>ROUND(E28*N28,5)</f>
        <v>0</v>
      </c>
      <c r="P28" s="183">
        <v>0</v>
      </c>
      <c r="Q28" s="183">
        <f>ROUND(E28*P28,5)</f>
        <v>0</v>
      </c>
      <c r="R28" s="183"/>
      <c r="S28" s="183"/>
      <c r="T28" s="184">
        <v>0.23200000000000001</v>
      </c>
      <c r="U28" s="183">
        <f>ROUND(E28*T28,2)</f>
        <v>47.29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96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6"/>
      <c r="B29" s="7" t="s">
        <v>132</v>
      </c>
      <c r="C29" s="188" t="s">
        <v>132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C30" s="189"/>
      <c r="AE30" t="s">
        <v>133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2022-04-05T09:21:51Z</dcterms:modified>
</cp:coreProperties>
</file>