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adimír Korek\Documents\Obec\Stavby\2022\Chodník Dědina - III. etapa\2022\VŘ Chodník Dědina\"/>
    </mc:Choice>
  </mc:AlternateContent>
  <xr:revisionPtr revIDLastSave="0" documentId="13_ncr:1_{BD3349F2-F813-4E5E-9155-84B31284C7EA}" xr6:coauthVersionLast="47" xr6:coauthVersionMax="47" xr10:uidLastSave="{00000000-0000-0000-0000-000000000000}"/>
  <bookViews>
    <workbookView xWindow="14985" yWindow="1065" windowWidth="12885" windowHeight="11385" firstSheet="1" activeTab="3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Pol'!$A$1:$U$37</definedName>
    <definedName name="_xlnm.Print_Area" localSheetId="1">Stavba!$A$1:$J$52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2" l="1"/>
  <c r="I9" i="12"/>
  <c r="K9" i="12"/>
  <c r="M9" i="12"/>
  <c r="O9" i="12"/>
  <c r="Q9" i="12"/>
  <c r="U9" i="12"/>
  <c r="I10" i="12"/>
  <c r="K10" i="12"/>
  <c r="M10" i="12"/>
  <c r="O10" i="12"/>
  <c r="Q10" i="12"/>
  <c r="U10" i="12"/>
  <c r="I11" i="12"/>
  <c r="K11" i="12"/>
  <c r="M11" i="12"/>
  <c r="O11" i="12"/>
  <c r="Q11" i="12"/>
  <c r="U11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I14" i="12"/>
  <c r="K14" i="12"/>
  <c r="M14" i="12"/>
  <c r="O14" i="12"/>
  <c r="Q14" i="12"/>
  <c r="U14" i="12"/>
  <c r="I15" i="12"/>
  <c r="K15" i="12"/>
  <c r="M15" i="12"/>
  <c r="O15" i="12"/>
  <c r="Q15" i="12"/>
  <c r="U15" i="12"/>
  <c r="I16" i="12"/>
  <c r="K16" i="12"/>
  <c r="M16" i="12"/>
  <c r="O16" i="12"/>
  <c r="Q16" i="12"/>
  <c r="U16" i="12"/>
  <c r="I17" i="12"/>
  <c r="K17" i="12"/>
  <c r="M17" i="12"/>
  <c r="O17" i="12"/>
  <c r="Q17" i="12"/>
  <c r="U17" i="12"/>
  <c r="G18" i="12"/>
  <c r="I19" i="12"/>
  <c r="K19" i="12"/>
  <c r="M19" i="12"/>
  <c r="O19" i="12"/>
  <c r="Q19" i="12"/>
  <c r="U19" i="12"/>
  <c r="I20" i="12"/>
  <c r="K20" i="12"/>
  <c r="M20" i="12"/>
  <c r="O20" i="12"/>
  <c r="Q20" i="12"/>
  <c r="U20" i="12"/>
  <c r="I21" i="12"/>
  <c r="K21" i="12"/>
  <c r="M21" i="12"/>
  <c r="O21" i="12"/>
  <c r="Q21" i="12"/>
  <c r="U21" i="12"/>
  <c r="I22" i="12"/>
  <c r="K22" i="12"/>
  <c r="M22" i="12"/>
  <c r="O22" i="12"/>
  <c r="Q22" i="12"/>
  <c r="U22" i="12"/>
  <c r="I23" i="12"/>
  <c r="K23" i="12"/>
  <c r="M23" i="12"/>
  <c r="O23" i="12"/>
  <c r="Q23" i="12"/>
  <c r="U23" i="12"/>
  <c r="I24" i="12"/>
  <c r="K24" i="12"/>
  <c r="M24" i="12"/>
  <c r="O24" i="12"/>
  <c r="Q24" i="12"/>
  <c r="U24" i="12"/>
  <c r="I25" i="12"/>
  <c r="K25" i="12"/>
  <c r="M25" i="12"/>
  <c r="O25" i="12"/>
  <c r="Q25" i="12"/>
  <c r="U25" i="12"/>
  <c r="G26" i="12"/>
  <c r="I27" i="12"/>
  <c r="I26" i="12" s="1"/>
  <c r="K27" i="12"/>
  <c r="K26" i="12" s="1"/>
  <c r="M27" i="12"/>
  <c r="O27" i="12"/>
  <c r="Q27" i="12"/>
  <c r="Q26" i="12" s="1"/>
  <c r="U27" i="12"/>
  <c r="U26" i="12" s="1"/>
  <c r="I28" i="12"/>
  <c r="K28" i="12"/>
  <c r="M28" i="12"/>
  <c r="O28" i="12"/>
  <c r="O26" i="12" s="1"/>
  <c r="Q28" i="12"/>
  <c r="U28" i="12"/>
  <c r="G29" i="12"/>
  <c r="I30" i="12"/>
  <c r="K30" i="12"/>
  <c r="M30" i="12"/>
  <c r="O30" i="12"/>
  <c r="Q30" i="12"/>
  <c r="U30" i="12"/>
  <c r="I31" i="12"/>
  <c r="K31" i="12"/>
  <c r="M31" i="12"/>
  <c r="O31" i="12"/>
  <c r="Q31" i="12"/>
  <c r="U31" i="12"/>
  <c r="I32" i="12"/>
  <c r="K32" i="12"/>
  <c r="M32" i="12"/>
  <c r="O32" i="12"/>
  <c r="Q32" i="12"/>
  <c r="U32" i="12"/>
  <c r="I33" i="12"/>
  <c r="K33" i="12"/>
  <c r="M33" i="12"/>
  <c r="O33" i="12"/>
  <c r="Q33" i="12"/>
  <c r="U33" i="12"/>
  <c r="G34" i="12"/>
  <c r="Q34" i="12"/>
  <c r="U34" i="12"/>
  <c r="I35" i="12"/>
  <c r="I34" i="12" s="1"/>
  <c r="K35" i="12"/>
  <c r="K34" i="12" s="1"/>
  <c r="M35" i="12"/>
  <c r="M34" i="12" s="1"/>
  <c r="O35" i="12"/>
  <c r="O34" i="12" s="1"/>
  <c r="Q35" i="12"/>
  <c r="U35" i="12"/>
  <c r="F40" i="1"/>
  <c r="G40" i="1"/>
  <c r="H40" i="1"/>
  <c r="I40" i="1"/>
  <c r="J39" i="1" s="1"/>
  <c r="J40" i="1" s="1"/>
  <c r="I21" i="1"/>
  <c r="J28" i="1"/>
  <c r="J26" i="1"/>
  <c r="G38" i="1"/>
  <c r="F38" i="1"/>
  <c r="H32" i="1"/>
  <c r="J23" i="1"/>
  <c r="J24" i="1"/>
  <c r="J25" i="1"/>
  <c r="J27" i="1"/>
  <c r="E24" i="1"/>
  <c r="E26" i="1"/>
  <c r="M26" i="12" l="1"/>
  <c r="Q29" i="12"/>
  <c r="I29" i="12"/>
  <c r="M29" i="12"/>
  <c r="O8" i="12"/>
  <c r="U8" i="12"/>
  <c r="K8" i="12"/>
  <c r="O29" i="12"/>
  <c r="U29" i="12"/>
  <c r="K29" i="12"/>
  <c r="O18" i="12"/>
  <c r="U18" i="12"/>
  <c r="K18" i="12"/>
  <c r="M8" i="12"/>
  <c r="Q8" i="12"/>
  <c r="I8" i="12"/>
  <c r="M18" i="12"/>
  <c r="Q18" i="12"/>
  <c r="I1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<sst xmlns="http://schemas.openxmlformats.org/spreadsheetml/2006/main" count="236" uniqueCount="153">
  <si>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</si>
  <si>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</si>
  <si>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</si>
  <si>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</si>
  <si>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</si>
  <si>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</si>
  <si>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</si>
  <si>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</si>
  <si>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</si>
  <si>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</si>
  <si>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</si>
  <si>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</si>
  <si>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</si>
  <si>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</si>
  <si>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</si>
  <si>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</si>
  <si>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</si>
  <si>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</si>
  <si>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</si>
  <si>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</si>
  <si>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</si>
  <si>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</si>
  <si>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</si>
  <si>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</si>
  <si>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</si>
  <si>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</si>
  <si>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</si>
  <si>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</si>
  <si>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</si>
  <si>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</si>
  <si>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</si>
  <si>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</si>
  <si>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</si>
  <si>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</si>
  <si>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</si>
  <si>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</si>
  <si>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</si>
  <si>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</si>
  <si>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</si>
  <si>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</si>
  <si>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</si>
  <si>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</si>
  <si>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</si>
  <si>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</si>
  <si>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</si>
  <si>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Višňové - chodník od RD č.p.41 po č.p.48</t>
  </si>
  <si>
    <t>Městys Višňové</t>
  </si>
  <si>
    <t>Višňové 212</t>
  </si>
  <si>
    <t>Višňové</t>
  </si>
  <si>
    <t>671 38</t>
  </si>
  <si>
    <t>00293784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</si>
  <si>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</si>
  <si>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</si>
  <si>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</si>
  <si>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</si>
  <si>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</si>
  <si>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</si>
  <si>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</si>
  <si>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</si>
  <si>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</si>
  <si>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91</t>
  </si>
  <si>
    <t>Doplňující práce na komunikaci</t>
  </si>
  <si>
    <t>97</t>
  </si>
  <si>
    <t>Prorážení otvorů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</si>
  <si>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</si>
  <si>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</si>
  <si>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</si>
  <si>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</si>
  <si>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</si>
  <si>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</si>
  <si>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</si>
  <si>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</si>
  <si>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</si>
  <si>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</si>
  <si>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</si>
  <si>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</si>
  <si>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</si>
  <si>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</si>
  <si>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</si>
  <si>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</si>
  <si>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</si>
  <si>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</si>
  <si>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</si>
  <si>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</si>
  <si>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</si>
  <si>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</si>
  <si>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</si>
  <si>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</si>
  <si>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</si>
  <si>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</si>
  <si>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</si>
  <si>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</si>
  <si>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</si>
  <si>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</si>
  <si>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</si>
  <si>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113106121R00</t>
  </si>
  <si>
    <t>Rozebrání dlažeb z betonových dlaždic na sucho</t>
  </si>
  <si>
    <t>m2</t>
  </si>
  <si>
    <t>POL1_0</t>
  </si>
  <si>
    <t>113201111R00</t>
  </si>
  <si>
    <t>Vytrhání obrubníků chodníkových a parkových</t>
  </si>
  <si>
    <t>m</t>
  </si>
  <si>
    <t>122202201R00</t>
  </si>
  <si>
    <t>Odkopávky pro silnice v hor. 3 do 100 m3</t>
  </si>
  <si>
    <t>m3</t>
  </si>
  <si>
    <t>162701105R00</t>
  </si>
  <si>
    <t>Vodorovné přemístění výkopku z hor.1-4 do 10000 m</t>
  </si>
  <si>
    <t>162701109R00</t>
  </si>
  <si>
    <t>Příplatek k vod. přemístění hor.1-4 za další 1 km</t>
  </si>
  <si>
    <t>199000002R00</t>
  </si>
  <si>
    <t>Poplatek za skládku horniny 1- 4</t>
  </si>
  <si>
    <t>181101102R00</t>
  </si>
  <si>
    <t>Úprava pláně v zářezech v hor. 1-4, se zhutněním</t>
  </si>
  <si>
    <t>181301102R00</t>
  </si>
  <si>
    <t>Rozprostření ornice, rovina, tl. 10-15 cm,do 500m2</t>
  </si>
  <si>
    <t>180400020RA0</t>
  </si>
  <si>
    <t>Založení trávníku parkového, rovina, dodání osiva</t>
  </si>
  <si>
    <t>POL2_0</t>
  </si>
  <si>
    <t>564831111RT2</t>
  </si>
  <si>
    <t>Podklad ze štěrkodrti po zhutnění tloušťky 10 cm, štěrkodrť frakce 0-32 mm</t>
  </si>
  <si>
    <t>564851111RT2</t>
  </si>
  <si>
    <t>Podklad ze štěrkodrti po zhutnění tloušťky 15 cm, štěrkodrť frakce 0-32 mm</t>
  </si>
  <si>
    <t>567211110R00</t>
  </si>
  <si>
    <t>Podklad z prostého betonu tř. I  tloušťky 10 cm</t>
  </si>
  <si>
    <t>596215021R00</t>
  </si>
  <si>
    <t>Kladení zámkové dlažby tl. 6 cm do drtě tl. 4 cm</t>
  </si>
  <si>
    <t>596215040R00</t>
  </si>
  <si>
    <t>Kladení zámkové dlažby tl. 8 cm do drtě tl. 4 cm</t>
  </si>
  <si>
    <t>59245308</t>
  </si>
  <si>
    <t>Dlažba Granit  přírodní  20x10x6 pásek</t>
  </si>
  <si>
    <t>POL3_0</t>
  </si>
  <si>
    <t>59245266R</t>
  </si>
  <si>
    <t>Dlažba Granit přírodní  20x10x8 pásek</t>
  </si>
  <si>
    <t>916661111R00</t>
  </si>
  <si>
    <t>Osazení park. obrubníků do lože z C 12/15 s opěrou</t>
  </si>
  <si>
    <t>59217410R</t>
  </si>
  <si>
    <t>Obrubník chodníkový GRANITOID ABO 100/10/25 II nat</t>
  </si>
  <si>
    <t>kus</t>
  </si>
  <si>
    <t>979087112R00</t>
  </si>
  <si>
    <t>Nakládání suti na dopravní prostředky</t>
  </si>
  <si>
    <t>t</t>
  </si>
  <si>
    <t>979082213R00</t>
  </si>
  <si>
    <t>Vodorovná doprava suti po suchu do 1 km</t>
  </si>
  <si>
    <t>979082219R00</t>
  </si>
  <si>
    <t>Příplatek za dopravu suti po suchu za další 1 km</t>
  </si>
  <si>
    <t>979990101R00</t>
  </si>
  <si>
    <t>Poplatek za skládku suti - směs betonu a cihel</t>
  </si>
  <si>
    <t>998223011R00</t>
  </si>
  <si>
    <t>Přesun hmot, pozemní komunikace, kryt dlážděný</t>
  </si>
  <si>
    <t/>
  </si>
  <si>
    <t>END</t>
  </si>
  <si>
    <t xml:space="preserve">Chodník v Dědině - III. etapa, Višňové, 2022  </t>
  </si>
  <si>
    <t>CZ00293784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</si>
</sst>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9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7" xfId="0" applyFill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8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6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" fontId="11" fillId="0" borderId="16" xfId="0" applyNumberFormat="1" applyFont="1" applyBorder="1" applyAlignment="1">
      <alignment horizontal="right" vertical="center" inden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7" fillId="4" borderId="38" xfId="0" applyNumberFormat="1" applyFont="1" applyFill="1" applyBorder="1" applyAlignment="1"/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0" t="s">
        <v>39</v>
      </c>
      <c r="B2" s="190"/>
      <c r="C2" s="190"/>
      <c r="D2" s="190"/>
      <c r="E2" s="190"/>
      <c r="F2" s="190"/>
      <c r="G2" s="19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5"/>
  <sheetViews>
    <sheetView showGridLines="0" topLeftCell="B44" zoomScaleNormal="100" zoomScaleSheetLayoutView="75" workbookViewId="0">
      <selection activeCell="I52" sqref="I52:J5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191" t="s">
        <v>42</v>
      </c>
      <c r="C1" s="192"/>
      <c r="D1" s="192"/>
      <c r="E1" s="192"/>
      <c r="F1" s="192"/>
      <c r="G1" s="192"/>
      <c r="H1" s="192"/>
      <c r="I1" s="192"/>
      <c r="J1" s="193"/>
    </row>
    <row r="2" spans="1:15" ht="23.25" customHeight="1" x14ac:dyDescent="0.2">
      <c r="A2" s="4"/>
      <c r="B2" s="81" t="s">
        <v>40</v>
      </c>
      <c r="C2" s="82"/>
      <c r="D2" s="217" t="s">
        <v>151</v>
      </c>
      <c r="E2" s="218"/>
      <c r="F2" s="218"/>
      <c r="G2" s="218"/>
      <c r="H2" s="218"/>
      <c r="I2" s="218"/>
      <c r="J2" s="219"/>
      <c r="O2" s="2"/>
    </row>
    <row r="3" spans="1:15" ht="23.25" hidden="1" customHeight="1" x14ac:dyDescent="0.2">
      <c r="A3" s="4"/>
      <c r="B3" s="83" t="s">
        <v>43</v>
      </c>
      <c r="C3" s="84"/>
      <c r="D3" s="210"/>
      <c r="E3" s="211"/>
      <c r="F3" s="211"/>
      <c r="G3" s="211"/>
      <c r="H3" s="211"/>
      <c r="I3" s="211"/>
      <c r="J3" s="212"/>
    </row>
    <row r="4" spans="1:15" ht="23.25" hidden="1" customHeight="1" x14ac:dyDescent="0.2">
      <c r="A4" s="4"/>
      <c r="B4" s="85" t="s">
        <v>44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21</v>
      </c>
      <c r="C5" s="5"/>
      <c r="D5" s="91" t="s">
        <v>46</v>
      </c>
      <c r="E5" s="26"/>
      <c r="F5" s="26"/>
      <c r="G5" s="26"/>
      <c r="H5" s="28" t="s">
        <v>33</v>
      </c>
      <c r="I5" s="91" t="s">
        <v>50</v>
      </c>
      <c r="J5" s="11"/>
    </row>
    <row r="6" spans="1:15" ht="15.75" customHeight="1" x14ac:dyDescent="0.2">
      <c r="A6" s="4"/>
      <c r="B6" s="41"/>
      <c r="C6" s="26"/>
      <c r="D6" s="91" t="s">
        <v>47</v>
      </c>
      <c r="E6" s="26"/>
      <c r="F6" s="26"/>
      <c r="G6" s="26"/>
      <c r="H6" s="28" t="s">
        <v>34</v>
      </c>
      <c r="I6" s="91" t="s">
        <v>152</v>
      </c>
      <c r="J6" s="11"/>
    </row>
    <row r="7" spans="1:15" ht="15.75" customHeight="1" x14ac:dyDescent="0.2">
      <c r="A7" s="4"/>
      <c r="B7" s="42"/>
      <c r="C7" s="92" t="s">
        <v>49</v>
      </c>
      <c r="D7" s="80" t="s">
        <v>48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21"/>
      <c r="E11" s="221"/>
      <c r="F11" s="221"/>
      <c r="G11" s="221"/>
      <c r="H11" s="28" t="s">
        <v>33</v>
      </c>
      <c r="I11" s="91"/>
      <c r="J11" s="11"/>
    </row>
    <row r="12" spans="1:15" ht="15.75" customHeight="1" x14ac:dyDescent="0.2">
      <c r="A12" s="4"/>
      <c r="B12" s="41"/>
      <c r="C12" s="26"/>
      <c r="D12" s="208"/>
      <c r="E12" s="208"/>
      <c r="F12" s="208"/>
      <c r="G12" s="208"/>
      <c r="H12" s="28" t="s">
        <v>34</v>
      </c>
      <c r="I12" s="91"/>
      <c r="J12" s="11"/>
    </row>
    <row r="13" spans="1:15" ht="15.75" customHeight="1" x14ac:dyDescent="0.2">
      <c r="A13" s="4"/>
      <c r="B13" s="42"/>
      <c r="C13" s="92"/>
      <c r="D13" s="209"/>
      <c r="E13" s="209"/>
      <c r="F13" s="209"/>
      <c r="G13" s="209"/>
      <c r="H13" s="29"/>
      <c r="I13" s="34"/>
      <c r="J13" s="51"/>
    </row>
    <row r="14" spans="1:15" ht="24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20"/>
      <c r="F15" s="220"/>
      <c r="G15" s="205"/>
      <c r="H15" s="205"/>
      <c r="I15" s="205" t="s">
        <v>28</v>
      </c>
      <c r="J15" s="206"/>
    </row>
    <row r="16" spans="1:15" ht="23.25" customHeight="1" x14ac:dyDescent="0.2">
      <c r="A16" s="139" t="s">
        <v>23</v>
      </c>
      <c r="B16" s="140" t="s">
        <v>23</v>
      </c>
      <c r="C16" s="58"/>
      <c r="D16" s="59"/>
      <c r="E16" s="200"/>
      <c r="F16" s="207"/>
      <c r="G16" s="200"/>
      <c r="H16" s="207"/>
      <c r="I16" s="200">
        <v>0</v>
      </c>
      <c r="J16" s="201"/>
    </row>
    <row r="17" spans="1:10" ht="23.25" customHeight="1" x14ac:dyDescent="0.2">
      <c r="A17" s="139" t="s">
        <v>24</v>
      </c>
      <c r="B17" s="140" t="s">
        <v>24</v>
      </c>
      <c r="C17" s="58"/>
      <c r="D17" s="59"/>
      <c r="E17" s="200"/>
      <c r="F17" s="207"/>
      <c r="G17" s="200"/>
      <c r="H17" s="207"/>
      <c r="I17" s="200">
        <v>0</v>
      </c>
      <c r="J17" s="201"/>
    </row>
    <row r="18" spans="1:10" ht="23.25" customHeight="1" x14ac:dyDescent="0.2">
      <c r="A18" s="139" t="s">
        <v>25</v>
      </c>
      <c r="B18" s="140" t="s">
        <v>25</v>
      </c>
      <c r="C18" s="58"/>
      <c r="D18" s="59"/>
      <c r="E18" s="200"/>
      <c r="F18" s="207"/>
      <c r="G18" s="200"/>
      <c r="H18" s="207"/>
      <c r="I18" s="200">
        <v>0</v>
      </c>
      <c r="J18" s="201"/>
    </row>
    <row r="19" spans="1:10" ht="23.25" customHeight="1" x14ac:dyDescent="0.2">
      <c r="A19" s="139" t="s">
        <v>66</v>
      </c>
      <c r="B19" s="140" t="s">
        <v>26</v>
      </c>
      <c r="C19" s="58"/>
      <c r="D19" s="59"/>
      <c r="E19" s="200"/>
      <c r="F19" s="207"/>
      <c r="G19" s="200"/>
      <c r="H19" s="207"/>
      <c r="I19" s="200">
        <v>0</v>
      </c>
      <c r="J19" s="201"/>
    </row>
    <row r="20" spans="1:10" ht="23.25" customHeight="1" x14ac:dyDescent="0.2">
      <c r="A20" s="139" t="s">
        <v>67</v>
      </c>
      <c r="B20" s="140" t="s">
        <v>27</v>
      </c>
      <c r="C20" s="58"/>
      <c r="D20" s="59"/>
      <c r="E20" s="200"/>
      <c r="F20" s="207"/>
      <c r="G20" s="200"/>
      <c r="H20" s="207"/>
      <c r="I20" s="200">
        <v>0</v>
      </c>
      <c r="J20" s="201"/>
    </row>
    <row r="21" spans="1:10" ht="23.25" customHeight="1" x14ac:dyDescent="0.2">
      <c r="A21" s="4"/>
      <c r="B21" s="74" t="s">
        <v>28</v>
      </c>
      <c r="C21" s="75"/>
      <c r="D21" s="76"/>
      <c r="E21" s="202"/>
      <c r="F21" s="203"/>
      <c r="G21" s="202"/>
      <c r="H21" s="203"/>
      <c r="I21" s="202">
        <f>SUM(I16:J20)</f>
        <v>0</v>
      </c>
      <c r="J21" s="213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198">
        <v>0</v>
      </c>
      <c r="H23" s="199"/>
      <c r="I23" s="199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23">
        <v>0</v>
      </c>
      <c r="H24" s="224"/>
      <c r="I24" s="224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198">
        <v>0</v>
      </c>
      <c r="H25" s="199"/>
      <c r="I25" s="199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194">
        <v>0</v>
      </c>
      <c r="H26" s="195"/>
      <c r="I26" s="195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196">
        <v>0</v>
      </c>
      <c r="H27" s="196"/>
      <c r="I27" s="196"/>
      <c r="J27" s="63" t="str">
        <f t="shared" si="0"/>
        <v>CZK</v>
      </c>
    </row>
    <row r="28" spans="1:10" ht="27.75" hidden="1" customHeight="1" thickBot="1" x14ac:dyDescent="0.25">
      <c r="A28" s="4"/>
      <c r="B28" s="112" t="s">
        <v>22</v>
      </c>
      <c r="C28" s="113"/>
      <c r="D28" s="113"/>
      <c r="E28" s="114"/>
      <c r="F28" s="115"/>
      <c r="G28" s="197">
        <v>568622.69999999995</v>
      </c>
      <c r="H28" s="204"/>
      <c r="I28" s="204"/>
      <c r="J28" s="116" t="str">
        <f t="shared" si="0"/>
        <v>CZK</v>
      </c>
    </row>
    <row r="29" spans="1:10" ht="27.75" customHeight="1" thickBot="1" x14ac:dyDescent="0.25">
      <c r="A29" s="4"/>
      <c r="B29" s="112" t="s">
        <v>35</v>
      </c>
      <c r="C29" s="117"/>
      <c r="D29" s="117"/>
      <c r="E29" s="117"/>
      <c r="F29" s="117"/>
      <c r="G29" s="197">
        <v>0</v>
      </c>
      <c r="H29" s="197"/>
      <c r="I29" s="197"/>
      <c r="J29" s="118" t="s">
        <v>53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44627</v>
      </c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22" t="s">
        <v>2</v>
      </c>
      <c r="E35" s="222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04"/>
      <c r="G37" s="104"/>
      <c r="H37" s="104"/>
      <c r="I37" s="104"/>
      <c r="J37" s="3"/>
    </row>
    <row r="38" spans="1:10" ht="25.5" hidden="1" customHeight="1" x14ac:dyDescent="0.2">
      <c r="A38" s="96" t="s">
        <v>37</v>
      </c>
      <c r="B38" s="98" t="s">
        <v>16</v>
      </c>
      <c r="C38" s="99" t="s">
        <v>5</v>
      </c>
      <c r="D38" s="100"/>
      <c r="E38" s="100"/>
      <c r="F38" s="105" t="str">
        <f>B23</f>
        <v>Základ pro sníženou DPH</v>
      </c>
      <c r="G38" s="105" t="str">
        <f>B25</f>
        <v>Základ pro základní DPH</v>
      </c>
      <c r="H38" s="106" t="s">
        <v>17</v>
      </c>
      <c r="I38" s="106" t="s">
        <v>1</v>
      </c>
      <c r="J38" s="101" t="s">
        <v>0</v>
      </c>
    </row>
    <row r="39" spans="1:10" ht="25.5" hidden="1" customHeight="1" x14ac:dyDescent="0.2">
      <c r="A39" s="96">
        <v>1</v>
      </c>
      <c r="B39" s="102" t="s">
        <v>51</v>
      </c>
      <c r="C39" s="225" t="s">
        <v>45</v>
      </c>
      <c r="D39" s="226"/>
      <c r="E39" s="226"/>
      <c r="F39" s="107">
        <v>0</v>
      </c>
      <c r="G39" s="108">
        <v>568622.69999999995</v>
      </c>
      <c r="H39" s="109">
        <v>119410.77</v>
      </c>
      <c r="I39" s="109">
        <v>688033.47</v>
      </c>
      <c r="J39" s="103">
        <f>IF(CenaCelkemVypocet=0,"",I39/CenaCelkemVypocet*100)</f>
        <v>100</v>
      </c>
    </row>
    <row r="40" spans="1:10" ht="25.5" hidden="1" customHeight="1" x14ac:dyDescent="0.2">
      <c r="A40" s="96"/>
      <c r="B40" s="227" t="s">
        <v>52</v>
      </c>
      <c r="C40" s="228"/>
      <c r="D40" s="228"/>
      <c r="E40" s="229"/>
      <c r="F40" s="110">
        <f>SUMIF(A39:A39,"=1",F39:F39)</f>
        <v>0</v>
      </c>
      <c r="G40" s="111">
        <f>SUMIF(A39:A39,"=1",G39:G39)</f>
        <v>568622.69999999995</v>
      </c>
      <c r="H40" s="111">
        <f>SUMIF(A39:A39,"=1",H39:H39)</f>
        <v>119410.77</v>
      </c>
      <c r="I40" s="111">
        <f>SUMIF(A39:A39,"=1",I39:I39)</f>
        <v>688033.47</v>
      </c>
      <c r="J40" s="97">
        <f>SUMIF(A39:A39,"=1",J39:J39)</f>
        <v>100</v>
      </c>
    </row>
    <row r="44" spans="1:10" ht="15.75" x14ac:dyDescent="0.25">
      <c r="B44" s="119" t="s">
        <v>54</v>
      </c>
    </row>
    <row r="46" spans="1:10" ht="25.5" customHeight="1" x14ac:dyDescent="0.2">
      <c r="A46" s="120"/>
      <c r="B46" s="124" t="s">
        <v>16</v>
      </c>
      <c r="C46" s="124" t="s">
        <v>5</v>
      </c>
      <c r="D46" s="125"/>
      <c r="E46" s="125"/>
      <c r="F46" s="128" t="s">
        <v>55</v>
      </c>
      <c r="G46" s="128"/>
      <c r="H46" s="128"/>
      <c r="I46" s="230" t="s">
        <v>28</v>
      </c>
      <c r="J46" s="230"/>
    </row>
    <row r="47" spans="1:10" ht="25.5" customHeight="1" x14ac:dyDescent="0.2">
      <c r="A47" s="121"/>
      <c r="B47" s="129" t="s">
        <v>56</v>
      </c>
      <c r="C47" s="232" t="s">
        <v>57</v>
      </c>
      <c r="D47" s="233"/>
      <c r="E47" s="233"/>
      <c r="F47" s="131" t="s">
        <v>23</v>
      </c>
      <c r="G47" s="132"/>
      <c r="H47" s="132"/>
      <c r="I47" s="231">
        <v>0</v>
      </c>
      <c r="J47" s="231"/>
    </row>
    <row r="48" spans="1:10" ht="25.5" customHeight="1" x14ac:dyDescent="0.2">
      <c r="A48" s="121"/>
      <c r="B48" s="123" t="s">
        <v>58</v>
      </c>
      <c r="C48" s="215" t="s">
        <v>59</v>
      </c>
      <c r="D48" s="216"/>
      <c r="E48" s="216"/>
      <c r="F48" s="133" t="s">
        <v>23</v>
      </c>
      <c r="G48" s="134"/>
      <c r="H48" s="134"/>
      <c r="I48" s="214">
        <v>0</v>
      </c>
      <c r="J48" s="214"/>
    </row>
    <row r="49" spans="1:10" ht="25.5" customHeight="1" x14ac:dyDescent="0.2">
      <c r="A49" s="121"/>
      <c r="B49" s="123" t="s">
        <v>60</v>
      </c>
      <c r="C49" s="215" t="s">
        <v>61</v>
      </c>
      <c r="D49" s="216"/>
      <c r="E49" s="216"/>
      <c r="F49" s="133" t="s">
        <v>23</v>
      </c>
      <c r="G49" s="134"/>
      <c r="H49" s="134"/>
      <c r="I49" s="214">
        <v>0</v>
      </c>
      <c r="J49" s="214"/>
    </row>
    <row r="50" spans="1:10" ht="25.5" customHeight="1" x14ac:dyDescent="0.2">
      <c r="A50" s="121"/>
      <c r="B50" s="123" t="s">
        <v>62</v>
      </c>
      <c r="C50" s="215" t="s">
        <v>63</v>
      </c>
      <c r="D50" s="216"/>
      <c r="E50" s="216"/>
      <c r="F50" s="133" t="s">
        <v>23</v>
      </c>
      <c r="G50" s="134"/>
      <c r="H50" s="134"/>
      <c r="I50" s="214">
        <v>0</v>
      </c>
      <c r="J50" s="214"/>
    </row>
    <row r="51" spans="1:10" ht="25.5" customHeight="1" x14ac:dyDescent="0.2">
      <c r="A51" s="121"/>
      <c r="B51" s="130" t="s">
        <v>64</v>
      </c>
      <c r="C51" s="236" t="s">
        <v>65</v>
      </c>
      <c r="D51" s="237"/>
      <c r="E51" s="237"/>
      <c r="F51" s="135" t="s">
        <v>23</v>
      </c>
      <c r="G51" s="136"/>
      <c r="H51" s="136"/>
      <c r="I51" s="235">
        <v>0</v>
      </c>
      <c r="J51" s="235"/>
    </row>
    <row r="52" spans="1:10" ht="25.5" customHeight="1" x14ac:dyDescent="0.2">
      <c r="A52" s="122"/>
      <c r="B52" s="126" t="s">
        <v>1</v>
      </c>
      <c r="C52" s="126"/>
      <c r="D52" s="127"/>
      <c r="E52" s="127"/>
      <c r="F52" s="137"/>
      <c r="G52" s="138"/>
      <c r="H52" s="138"/>
      <c r="I52" s="234">
        <v>0</v>
      </c>
      <c r="J52" s="234"/>
    </row>
    <row r="53" spans="1:10" x14ac:dyDescent="0.2">
      <c r="F53" s="94"/>
      <c r="G53" s="95"/>
      <c r="H53" s="94"/>
      <c r="I53" s="95"/>
      <c r="J53" s="95"/>
    </row>
    <row r="54" spans="1:10" x14ac:dyDescent="0.2">
      <c r="F54" s="94"/>
      <c r="G54" s="95"/>
      <c r="H54" s="94"/>
      <c r="I54" s="95"/>
      <c r="J54" s="95"/>
    </row>
    <row r="55" spans="1:10" x14ac:dyDescent="0.2">
      <c r="F55" s="94"/>
      <c r="G55" s="95"/>
      <c r="H55" s="94"/>
      <c r="I55" s="95"/>
      <c r="J55" s="95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9">
    <mergeCell ref="I52:J52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38" t="s">
        <v>6</v>
      </c>
      <c r="B1" s="238"/>
      <c r="C1" s="239"/>
      <c r="D1" s="238"/>
      <c r="E1" s="238"/>
      <c r="F1" s="238"/>
      <c r="G1" s="238"/>
    </row>
    <row r="2" spans="1:7" ht="24.95" customHeight="1" x14ac:dyDescent="0.2">
      <c r="A2" s="79" t="s">
        <v>41</v>
      </c>
      <c r="B2" s="78"/>
      <c r="C2" s="240"/>
      <c r="D2" s="240"/>
      <c r="E2" s="240"/>
      <c r="F2" s="240"/>
      <c r="G2" s="241"/>
    </row>
    <row r="3" spans="1:7" ht="24.95" hidden="1" customHeight="1" x14ac:dyDescent="0.2">
      <c r="A3" s="79" t="s">
        <v>7</v>
      </c>
      <c r="B3" s="78"/>
      <c r="C3" s="240"/>
      <c r="D3" s="240"/>
      <c r="E3" s="240"/>
      <c r="F3" s="240"/>
      <c r="G3" s="241"/>
    </row>
    <row r="4" spans="1:7" ht="24.95" hidden="1" customHeight="1" x14ac:dyDescent="0.2">
      <c r="A4" s="79" t="s">
        <v>8</v>
      </c>
      <c r="B4" s="78"/>
      <c r="C4" s="240"/>
      <c r="D4" s="240"/>
      <c r="E4" s="240"/>
      <c r="F4" s="240"/>
      <c r="G4" s="241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37"/>
  <sheetViews>
    <sheetView tabSelected="1" topLeftCell="A39" workbookViewId="0">
      <selection activeCell="G12" sqref="G12"/>
    </sheetView>
  </sheetViews>
  <sheetFormatPr defaultRowHeight="12.75" outlineLevelRow="1" x14ac:dyDescent="0.2"/>
  <cols>
    <col min="1" max="1" width="4.28515625" customWidth="1"/>
    <col min="2" max="2" width="14.42578125" style="93" customWidth="1"/>
    <col min="3" max="3" width="38.28515625" style="9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42" t="s">
        <v>6</v>
      </c>
      <c r="B1" s="242"/>
      <c r="C1" s="242"/>
      <c r="D1" s="242"/>
      <c r="E1" s="242"/>
      <c r="F1" s="242"/>
      <c r="G1" s="242"/>
      <c r="AE1" t="s">
        <v>69</v>
      </c>
    </row>
    <row r="2" spans="1:60" ht="24.95" customHeight="1" x14ac:dyDescent="0.2">
      <c r="A2" s="143" t="s">
        <v>68</v>
      </c>
      <c r="B2" s="141"/>
      <c r="C2" s="243" t="s">
        <v>45</v>
      </c>
      <c r="D2" s="244"/>
      <c r="E2" s="244"/>
      <c r="F2" s="244"/>
      <c r="G2" s="245"/>
      <c r="AE2" t="s">
        <v>70</v>
      </c>
    </row>
    <row r="3" spans="1:60" ht="24.95" hidden="1" customHeight="1" x14ac:dyDescent="0.2">
      <c r="A3" s="144" t="s">
        <v>7</v>
      </c>
      <c r="B3" s="142"/>
      <c r="C3" s="246"/>
      <c r="D3" s="247"/>
      <c r="E3" s="247"/>
      <c r="F3" s="247"/>
      <c r="G3" s="248"/>
      <c r="AE3" t="s">
        <v>71</v>
      </c>
    </row>
    <row r="4" spans="1:60" ht="24.95" hidden="1" customHeight="1" x14ac:dyDescent="0.2">
      <c r="A4" s="144" t="s">
        <v>8</v>
      </c>
      <c r="B4" s="142"/>
      <c r="C4" s="246"/>
      <c r="D4" s="247"/>
      <c r="E4" s="247"/>
      <c r="F4" s="247"/>
      <c r="G4" s="248"/>
      <c r="AE4" t="s">
        <v>72</v>
      </c>
    </row>
    <row r="5" spans="1:60" hidden="1" x14ac:dyDescent="0.2">
      <c r="A5" s="145" t="s">
        <v>73</v>
      </c>
      <c r="B5" s="146"/>
      <c r="C5" s="147"/>
      <c r="D5" s="148"/>
      <c r="E5" s="148"/>
      <c r="F5" s="148"/>
      <c r="G5" s="149"/>
      <c r="AE5" t="s">
        <v>74</v>
      </c>
    </row>
    <row r="7" spans="1:60" ht="38.25" x14ac:dyDescent="0.2">
      <c r="A7" s="154" t="s">
        <v>75</v>
      </c>
      <c r="B7" s="155" t="s">
        <v>76</v>
      </c>
      <c r="C7" s="155" t="s">
        <v>77</v>
      </c>
      <c r="D7" s="154" t="s">
        <v>78</v>
      </c>
      <c r="E7" s="154" t="s">
        <v>79</v>
      </c>
      <c r="F7" s="150" t="s">
        <v>80</v>
      </c>
      <c r="G7" s="170" t="s">
        <v>28</v>
      </c>
      <c r="H7" s="171" t="s">
        <v>29</v>
      </c>
      <c r="I7" s="171" t="s">
        <v>81</v>
      </c>
      <c r="J7" s="171" t="s">
        <v>30</v>
      </c>
      <c r="K7" s="171" t="s">
        <v>82</v>
      </c>
      <c r="L7" s="171" t="s">
        <v>83</v>
      </c>
      <c r="M7" s="171" t="s">
        <v>84</v>
      </c>
      <c r="N7" s="171" t="s">
        <v>85</v>
      </c>
      <c r="O7" s="171" t="s">
        <v>86</v>
      </c>
      <c r="P7" s="171" t="s">
        <v>87</v>
      </c>
      <c r="Q7" s="171" t="s">
        <v>88</v>
      </c>
      <c r="R7" s="171" t="s">
        <v>89</v>
      </c>
      <c r="S7" s="171" t="s">
        <v>90</v>
      </c>
      <c r="T7" s="171" t="s">
        <v>91</v>
      </c>
      <c r="U7" s="157" t="s">
        <v>92</v>
      </c>
    </row>
    <row r="8" spans="1:60" x14ac:dyDescent="0.2">
      <c r="A8" s="172" t="s">
        <v>93</v>
      </c>
      <c r="B8" s="173" t="s">
        <v>56</v>
      </c>
      <c r="C8" s="174" t="s">
        <v>57</v>
      </c>
      <c r="D8" s="175"/>
      <c r="E8" s="176"/>
      <c r="F8" s="177"/>
      <c r="G8" s="177">
        <f>SUMIF(AE9:AE17,"&lt;&gt;NOR",G9:G17)</f>
        <v>0</v>
      </c>
      <c r="H8" s="177"/>
      <c r="I8" s="177">
        <f>SUM(I9:I17)</f>
        <v>816.75</v>
      </c>
      <c r="J8" s="177"/>
      <c r="K8" s="177">
        <f>SUM(K9:K17)</f>
        <v>147822.39999999999</v>
      </c>
      <c r="L8" s="177"/>
      <c r="M8" s="177">
        <f>SUM(M9:M17)</f>
        <v>0</v>
      </c>
      <c r="N8" s="156"/>
      <c r="O8" s="156">
        <f>SUM(O9:O17)</f>
        <v>4.9500000000000004E-3</v>
      </c>
      <c r="P8" s="156"/>
      <c r="Q8" s="156">
        <f>SUM(Q9:Q17)</f>
        <v>67.53</v>
      </c>
      <c r="R8" s="156"/>
      <c r="S8" s="156"/>
      <c r="T8" s="172"/>
      <c r="U8" s="156">
        <f>SUM(U9:U17)</f>
        <v>161.75</v>
      </c>
      <c r="AE8" t="s">
        <v>94</v>
      </c>
    </row>
    <row r="9" spans="1:60" outlineLevel="1" x14ac:dyDescent="0.2">
      <c r="A9" s="152">
        <v>1</v>
      </c>
      <c r="B9" s="158" t="s">
        <v>95</v>
      </c>
      <c r="C9" s="185" t="s">
        <v>96</v>
      </c>
      <c r="D9" s="160" t="s">
        <v>97</v>
      </c>
      <c r="E9" s="166">
        <v>312.3</v>
      </c>
      <c r="F9" s="168">
        <v>0</v>
      </c>
      <c r="G9" s="168">
        <v>0</v>
      </c>
      <c r="H9" s="168">
        <v>0</v>
      </c>
      <c r="I9" s="168">
        <f t="shared" ref="I9:I17" si="0">ROUND(E9*H9,2)</f>
        <v>0</v>
      </c>
      <c r="J9" s="168">
        <v>65</v>
      </c>
      <c r="K9" s="168">
        <f t="shared" ref="K9:K17" si="1">ROUND(E9*J9,2)</f>
        <v>20299.5</v>
      </c>
      <c r="L9" s="168">
        <v>21</v>
      </c>
      <c r="M9" s="168">
        <f t="shared" ref="M9:M17" si="2">G9*(1+L9/100)</f>
        <v>0</v>
      </c>
      <c r="N9" s="161">
        <v>0</v>
      </c>
      <c r="O9" s="161">
        <f t="shared" ref="O9:O17" si="3">ROUND(E9*N9,5)</f>
        <v>0</v>
      </c>
      <c r="P9" s="161">
        <v>0.1</v>
      </c>
      <c r="Q9" s="161">
        <f t="shared" ref="Q9:Q17" si="4">ROUND(E9*P9,5)</f>
        <v>31.23</v>
      </c>
      <c r="R9" s="161"/>
      <c r="S9" s="161"/>
      <c r="T9" s="162">
        <v>0.16</v>
      </c>
      <c r="U9" s="161">
        <f t="shared" ref="U9:U17" si="5">ROUND(E9*T9,2)</f>
        <v>49.97</v>
      </c>
      <c r="V9" s="151"/>
      <c r="W9" s="151"/>
      <c r="X9" s="151"/>
      <c r="Y9" s="151"/>
      <c r="Z9" s="151"/>
      <c r="AA9" s="151"/>
      <c r="AB9" s="151"/>
      <c r="AC9" s="151"/>
      <c r="AD9" s="151"/>
      <c r="AE9" s="151" t="s">
        <v>98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2">
      <c r="A10" s="152">
        <v>2</v>
      </c>
      <c r="B10" s="158" t="s">
        <v>99</v>
      </c>
      <c r="C10" s="185" t="s">
        <v>100</v>
      </c>
      <c r="D10" s="160" t="s">
        <v>101</v>
      </c>
      <c r="E10" s="166">
        <v>165</v>
      </c>
      <c r="F10" s="168">
        <v>0</v>
      </c>
      <c r="G10" s="168">
        <v>0</v>
      </c>
      <c r="H10" s="168">
        <v>0</v>
      </c>
      <c r="I10" s="168">
        <f t="shared" si="0"/>
        <v>0</v>
      </c>
      <c r="J10" s="168">
        <v>112</v>
      </c>
      <c r="K10" s="168">
        <f t="shared" si="1"/>
        <v>18480</v>
      </c>
      <c r="L10" s="168">
        <v>21</v>
      </c>
      <c r="M10" s="168">
        <f t="shared" si="2"/>
        <v>0</v>
      </c>
      <c r="N10" s="161">
        <v>0</v>
      </c>
      <c r="O10" s="161">
        <f t="shared" si="3"/>
        <v>0</v>
      </c>
      <c r="P10" s="161">
        <v>0.22</v>
      </c>
      <c r="Q10" s="161">
        <f t="shared" si="4"/>
        <v>36.299999999999997</v>
      </c>
      <c r="R10" s="161"/>
      <c r="S10" s="161"/>
      <c r="T10" s="162">
        <v>0.14299999999999999</v>
      </c>
      <c r="U10" s="161">
        <f t="shared" si="5"/>
        <v>23.6</v>
      </c>
      <c r="V10" s="151"/>
      <c r="W10" s="151"/>
      <c r="X10" s="151"/>
      <c r="Y10" s="151"/>
      <c r="Z10" s="151"/>
      <c r="AA10" s="151"/>
      <c r="AB10" s="151"/>
      <c r="AC10" s="151"/>
      <c r="AD10" s="151"/>
      <c r="AE10" s="151" t="s">
        <v>98</v>
      </c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outlineLevel="1" x14ac:dyDescent="0.2">
      <c r="A11" s="152">
        <v>3</v>
      </c>
      <c r="B11" s="158" t="s">
        <v>102</v>
      </c>
      <c r="C11" s="185" t="s">
        <v>103</v>
      </c>
      <c r="D11" s="160" t="s">
        <v>104</v>
      </c>
      <c r="E11" s="166">
        <v>95.67</v>
      </c>
      <c r="F11" s="168">
        <v>0</v>
      </c>
      <c r="G11" s="168">
        <v>0</v>
      </c>
      <c r="H11" s="168">
        <v>0</v>
      </c>
      <c r="I11" s="168">
        <f t="shared" si="0"/>
        <v>0</v>
      </c>
      <c r="J11" s="168">
        <v>221.5</v>
      </c>
      <c r="K11" s="168">
        <f t="shared" si="1"/>
        <v>21190.91</v>
      </c>
      <c r="L11" s="168">
        <v>21</v>
      </c>
      <c r="M11" s="168">
        <f t="shared" si="2"/>
        <v>0</v>
      </c>
      <c r="N11" s="161">
        <v>0</v>
      </c>
      <c r="O11" s="161">
        <f t="shared" si="3"/>
        <v>0</v>
      </c>
      <c r="P11" s="161">
        <v>0</v>
      </c>
      <c r="Q11" s="161">
        <f t="shared" si="4"/>
        <v>0</v>
      </c>
      <c r="R11" s="161"/>
      <c r="S11" s="161"/>
      <c r="T11" s="162">
        <v>0.42199999999999999</v>
      </c>
      <c r="U11" s="161">
        <f t="shared" si="5"/>
        <v>40.369999999999997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 t="s">
        <v>98</v>
      </c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ht="22.5" outlineLevel="1" x14ac:dyDescent="0.2">
      <c r="A12" s="152">
        <v>4</v>
      </c>
      <c r="B12" s="158" t="s">
        <v>105</v>
      </c>
      <c r="C12" s="185" t="s">
        <v>106</v>
      </c>
      <c r="D12" s="160" t="s">
        <v>104</v>
      </c>
      <c r="E12" s="166">
        <v>95.67</v>
      </c>
      <c r="F12" s="168">
        <v>0</v>
      </c>
      <c r="G12" s="168">
        <v>0</v>
      </c>
      <c r="H12" s="168">
        <v>0</v>
      </c>
      <c r="I12" s="168">
        <f t="shared" si="0"/>
        <v>0</v>
      </c>
      <c r="J12" s="168">
        <v>286.5</v>
      </c>
      <c r="K12" s="168">
        <f t="shared" si="1"/>
        <v>27409.46</v>
      </c>
      <c r="L12" s="168">
        <v>21</v>
      </c>
      <c r="M12" s="168">
        <f t="shared" si="2"/>
        <v>0</v>
      </c>
      <c r="N12" s="161">
        <v>0</v>
      </c>
      <c r="O12" s="161">
        <f t="shared" si="3"/>
        <v>0</v>
      </c>
      <c r="P12" s="161">
        <v>0</v>
      </c>
      <c r="Q12" s="161">
        <f t="shared" si="4"/>
        <v>0</v>
      </c>
      <c r="R12" s="161"/>
      <c r="S12" s="161"/>
      <c r="T12" s="162">
        <v>1.0999999999999999E-2</v>
      </c>
      <c r="U12" s="161">
        <f t="shared" si="5"/>
        <v>1.05</v>
      </c>
      <c r="V12" s="151"/>
      <c r="W12" s="151"/>
      <c r="X12" s="151"/>
      <c r="Y12" s="151"/>
      <c r="Z12" s="151"/>
      <c r="AA12" s="151"/>
      <c r="AB12" s="151"/>
      <c r="AC12" s="151"/>
      <c r="AD12" s="151"/>
      <c r="AE12" s="151" t="s">
        <v>98</v>
      </c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1" x14ac:dyDescent="0.2">
      <c r="A13" s="152">
        <v>5</v>
      </c>
      <c r="B13" s="158" t="s">
        <v>107</v>
      </c>
      <c r="C13" s="185" t="s">
        <v>108</v>
      </c>
      <c r="D13" s="160" t="s">
        <v>104</v>
      </c>
      <c r="E13" s="166">
        <v>478.35</v>
      </c>
      <c r="F13" s="168">
        <v>0</v>
      </c>
      <c r="G13" s="168">
        <v>0</v>
      </c>
      <c r="H13" s="168">
        <v>0</v>
      </c>
      <c r="I13" s="168">
        <f t="shared" si="0"/>
        <v>0</v>
      </c>
      <c r="J13" s="168">
        <v>22.6</v>
      </c>
      <c r="K13" s="168">
        <f t="shared" si="1"/>
        <v>10810.71</v>
      </c>
      <c r="L13" s="168">
        <v>21</v>
      </c>
      <c r="M13" s="168">
        <f t="shared" si="2"/>
        <v>0</v>
      </c>
      <c r="N13" s="161">
        <v>0</v>
      </c>
      <c r="O13" s="161">
        <f t="shared" si="3"/>
        <v>0</v>
      </c>
      <c r="P13" s="161">
        <v>0</v>
      </c>
      <c r="Q13" s="161">
        <f t="shared" si="4"/>
        <v>0</v>
      </c>
      <c r="R13" s="161"/>
      <c r="S13" s="161"/>
      <c r="T13" s="162">
        <v>0</v>
      </c>
      <c r="U13" s="161">
        <f t="shared" si="5"/>
        <v>0</v>
      </c>
      <c r="V13" s="151"/>
      <c r="W13" s="151"/>
      <c r="X13" s="151"/>
      <c r="Y13" s="151"/>
      <c r="Z13" s="151"/>
      <c r="AA13" s="151"/>
      <c r="AB13" s="151"/>
      <c r="AC13" s="151"/>
      <c r="AD13" s="151"/>
      <c r="AE13" s="151" t="s">
        <v>98</v>
      </c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outlineLevel="1" x14ac:dyDescent="0.2">
      <c r="A14" s="152">
        <v>6</v>
      </c>
      <c r="B14" s="158" t="s">
        <v>109</v>
      </c>
      <c r="C14" s="185" t="s">
        <v>110</v>
      </c>
      <c r="D14" s="160" t="s">
        <v>104</v>
      </c>
      <c r="E14" s="166">
        <v>95.67</v>
      </c>
      <c r="F14" s="168">
        <v>0</v>
      </c>
      <c r="G14" s="168">
        <v>0</v>
      </c>
      <c r="H14" s="168">
        <v>0</v>
      </c>
      <c r="I14" s="168">
        <f t="shared" si="0"/>
        <v>0</v>
      </c>
      <c r="J14" s="168">
        <v>300</v>
      </c>
      <c r="K14" s="168">
        <f t="shared" si="1"/>
        <v>28701</v>
      </c>
      <c r="L14" s="168">
        <v>21</v>
      </c>
      <c r="M14" s="168">
        <f t="shared" si="2"/>
        <v>0</v>
      </c>
      <c r="N14" s="161">
        <v>0</v>
      </c>
      <c r="O14" s="161">
        <f t="shared" si="3"/>
        <v>0</v>
      </c>
      <c r="P14" s="161">
        <v>0</v>
      </c>
      <c r="Q14" s="161">
        <f t="shared" si="4"/>
        <v>0</v>
      </c>
      <c r="R14" s="161"/>
      <c r="S14" s="161"/>
      <c r="T14" s="162">
        <v>0</v>
      </c>
      <c r="U14" s="161">
        <f t="shared" si="5"/>
        <v>0</v>
      </c>
      <c r="V14" s="151"/>
      <c r="W14" s="151"/>
      <c r="X14" s="151"/>
      <c r="Y14" s="151"/>
      <c r="Z14" s="151"/>
      <c r="AA14" s="151"/>
      <c r="AB14" s="151"/>
      <c r="AC14" s="151"/>
      <c r="AD14" s="151"/>
      <c r="AE14" s="151" t="s">
        <v>98</v>
      </c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">
      <c r="A15" s="152">
        <v>7</v>
      </c>
      <c r="B15" s="158" t="s">
        <v>111</v>
      </c>
      <c r="C15" s="185" t="s">
        <v>112</v>
      </c>
      <c r="D15" s="160" t="s">
        <v>97</v>
      </c>
      <c r="E15" s="166">
        <v>382.65</v>
      </c>
      <c r="F15" s="168">
        <v>0</v>
      </c>
      <c r="G15" s="168">
        <v>0</v>
      </c>
      <c r="H15" s="168">
        <v>0</v>
      </c>
      <c r="I15" s="168">
        <f t="shared" si="0"/>
        <v>0</v>
      </c>
      <c r="J15" s="168">
        <v>13.8</v>
      </c>
      <c r="K15" s="168">
        <f t="shared" si="1"/>
        <v>5280.57</v>
      </c>
      <c r="L15" s="168">
        <v>21</v>
      </c>
      <c r="M15" s="168">
        <f t="shared" si="2"/>
        <v>0</v>
      </c>
      <c r="N15" s="161">
        <v>0</v>
      </c>
      <c r="O15" s="161">
        <f t="shared" si="3"/>
        <v>0</v>
      </c>
      <c r="P15" s="161">
        <v>0</v>
      </c>
      <c r="Q15" s="161">
        <f t="shared" si="4"/>
        <v>0</v>
      </c>
      <c r="R15" s="161"/>
      <c r="S15" s="161"/>
      <c r="T15" s="162">
        <v>0.02</v>
      </c>
      <c r="U15" s="161">
        <f t="shared" si="5"/>
        <v>7.65</v>
      </c>
      <c r="V15" s="151"/>
      <c r="W15" s="151"/>
      <c r="X15" s="151"/>
      <c r="Y15" s="151"/>
      <c r="Z15" s="151"/>
      <c r="AA15" s="151"/>
      <c r="AB15" s="151"/>
      <c r="AC15" s="151"/>
      <c r="AD15" s="151"/>
      <c r="AE15" s="151" t="s">
        <v>98</v>
      </c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outlineLevel="1" x14ac:dyDescent="0.2">
      <c r="A16" s="152">
        <v>8</v>
      </c>
      <c r="B16" s="158" t="s">
        <v>113</v>
      </c>
      <c r="C16" s="185" t="s">
        <v>114</v>
      </c>
      <c r="D16" s="160" t="s">
        <v>97</v>
      </c>
      <c r="E16" s="166">
        <v>165</v>
      </c>
      <c r="F16" s="168">
        <v>0</v>
      </c>
      <c r="G16" s="168">
        <v>0</v>
      </c>
      <c r="H16" s="168">
        <v>0</v>
      </c>
      <c r="I16" s="168">
        <f t="shared" si="0"/>
        <v>0</v>
      </c>
      <c r="J16" s="168">
        <v>70.599999999999994</v>
      </c>
      <c r="K16" s="168">
        <f t="shared" si="1"/>
        <v>11649</v>
      </c>
      <c r="L16" s="168">
        <v>21</v>
      </c>
      <c r="M16" s="168">
        <f t="shared" si="2"/>
        <v>0</v>
      </c>
      <c r="N16" s="161">
        <v>0</v>
      </c>
      <c r="O16" s="161">
        <f t="shared" si="3"/>
        <v>0</v>
      </c>
      <c r="P16" s="161">
        <v>0</v>
      </c>
      <c r="Q16" s="161">
        <f t="shared" si="4"/>
        <v>0</v>
      </c>
      <c r="R16" s="161"/>
      <c r="S16" s="161"/>
      <c r="T16" s="162">
        <v>0.17699999999999999</v>
      </c>
      <c r="U16" s="161">
        <f t="shared" si="5"/>
        <v>29.21</v>
      </c>
      <c r="V16" s="151"/>
      <c r="W16" s="151"/>
      <c r="X16" s="151"/>
      <c r="Y16" s="151"/>
      <c r="Z16" s="151"/>
      <c r="AA16" s="151"/>
      <c r="AB16" s="151"/>
      <c r="AC16" s="151"/>
      <c r="AD16" s="151"/>
      <c r="AE16" s="151" t="s">
        <v>98</v>
      </c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2">
      <c r="A17" s="152">
        <v>9</v>
      </c>
      <c r="B17" s="158" t="s">
        <v>115</v>
      </c>
      <c r="C17" s="185" t="s">
        <v>116</v>
      </c>
      <c r="D17" s="160" t="s">
        <v>97</v>
      </c>
      <c r="E17" s="166">
        <v>165</v>
      </c>
      <c r="F17" s="168">
        <v>0</v>
      </c>
      <c r="G17" s="168">
        <v>0</v>
      </c>
      <c r="H17" s="168">
        <v>4.95</v>
      </c>
      <c r="I17" s="168">
        <f t="shared" si="0"/>
        <v>816.75</v>
      </c>
      <c r="J17" s="168">
        <v>24.25</v>
      </c>
      <c r="K17" s="168">
        <f t="shared" si="1"/>
        <v>4001.25</v>
      </c>
      <c r="L17" s="168">
        <v>21</v>
      </c>
      <c r="M17" s="168">
        <f t="shared" si="2"/>
        <v>0</v>
      </c>
      <c r="N17" s="161">
        <v>3.0000000000000001E-5</v>
      </c>
      <c r="O17" s="161">
        <f t="shared" si="3"/>
        <v>4.9500000000000004E-3</v>
      </c>
      <c r="P17" s="161">
        <v>0</v>
      </c>
      <c r="Q17" s="161">
        <f t="shared" si="4"/>
        <v>0</v>
      </c>
      <c r="R17" s="161"/>
      <c r="S17" s="161"/>
      <c r="T17" s="162">
        <v>0.06</v>
      </c>
      <c r="U17" s="161">
        <f t="shared" si="5"/>
        <v>9.9</v>
      </c>
      <c r="V17" s="151"/>
      <c r="W17" s="151"/>
      <c r="X17" s="151"/>
      <c r="Y17" s="151"/>
      <c r="Z17" s="151"/>
      <c r="AA17" s="151"/>
      <c r="AB17" s="151"/>
      <c r="AC17" s="151"/>
      <c r="AD17" s="151"/>
      <c r="AE17" s="151" t="s">
        <v>117</v>
      </c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x14ac:dyDescent="0.2">
      <c r="A18" s="153" t="s">
        <v>93</v>
      </c>
      <c r="B18" s="159" t="s">
        <v>58</v>
      </c>
      <c r="C18" s="186" t="s">
        <v>59</v>
      </c>
      <c r="D18" s="163"/>
      <c r="E18" s="167"/>
      <c r="F18" s="169"/>
      <c r="G18" s="169">
        <f>SUMIF(AE19:AE25,"&lt;&gt;NOR",G19:G25)</f>
        <v>0</v>
      </c>
      <c r="H18" s="169"/>
      <c r="I18" s="169">
        <f>SUM(I19:I25)</f>
        <v>171465</v>
      </c>
      <c r="J18" s="169"/>
      <c r="K18" s="169">
        <f>SUM(K19:K25)</f>
        <v>84149.400000000009</v>
      </c>
      <c r="L18" s="169"/>
      <c r="M18" s="169">
        <f>SUM(M19:M25)</f>
        <v>0</v>
      </c>
      <c r="N18" s="164"/>
      <c r="O18" s="164">
        <f>SUM(O19:O25)</f>
        <v>283.11915000000005</v>
      </c>
      <c r="P18" s="164"/>
      <c r="Q18" s="164">
        <f>SUM(Q19:Q25)</f>
        <v>0</v>
      </c>
      <c r="R18" s="164"/>
      <c r="S18" s="164"/>
      <c r="T18" s="165"/>
      <c r="U18" s="164">
        <f>SUM(U19:U25)</f>
        <v>179.78</v>
      </c>
      <c r="AE18" t="s">
        <v>94</v>
      </c>
    </row>
    <row r="19" spans="1:60" ht="22.5" outlineLevel="1" x14ac:dyDescent="0.2">
      <c r="A19" s="152">
        <v>10</v>
      </c>
      <c r="B19" s="158" t="s">
        <v>118</v>
      </c>
      <c r="C19" s="185" t="s">
        <v>119</v>
      </c>
      <c r="D19" s="160" t="s">
        <v>97</v>
      </c>
      <c r="E19" s="166">
        <v>382.65</v>
      </c>
      <c r="F19" s="168">
        <v>0</v>
      </c>
      <c r="G19" s="168">
        <v>0</v>
      </c>
      <c r="H19" s="168">
        <v>112.97</v>
      </c>
      <c r="I19" s="168">
        <f t="shared" ref="I19:I25" si="6">ROUND(E19*H19,2)</f>
        <v>43227.97</v>
      </c>
      <c r="J19" s="168">
        <v>22.03</v>
      </c>
      <c r="K19" s="168">
        <f t="shared" ref="K19:K25" si="7">ROUND(E19*J19,2)</f>
        <v>8429.7800000000007</v>
      </c>
      <c r="L19" s="168">
        <v>21</v>
      </c>
      <c r="M19" s="168">
        <f t="shared" ref="M19:M25" si="8">G19*(1+L19/100)</f>
        <v>0</v>
      </c>
      <c r="N19" s="161">
        <v>0.28799999999999998</v>
      </c>
      <c r="O19" s="161">
        <f t="shared" ref="O19:O25" si="9">ROUND(E19*N19,5)</f>
        <v>110.2032</v>
      </c>
      <c r="P19" s="161">
        <v>0</v>
      </c>
      <c r="Q19" s="161">
        <f t="shared" ref="Q19:Q25" si="10">ROUND(E19*P19,5)</f>
        <v>0</v>
      </c>
      <c r="R19" s="161"/>
      <c r="S19" s="161"/>
      <c r="T19" s="162">
        <v>2.3E-2</v>
      </c>
      <c r="U19" s="161">
        <f t="shared" ref="U19:U25" si="11">ROUND(E19*T19,2)</f>
        <v>8.8000000000000007</v>
      </c>
      <c r="V19" s="151"/>
      <c r="W19" s="151"/>
      <c r="X19" s="151"/>
      <c r="Y19" s="151"/>
      <c r="Z19" s="151"/>
      <c r="AA19" s="151"/>
      <c r="AB19" s="151"/>
      <c r="AC19" s="151"/>
      <c r="AD19" s="151"/>
      <c r="AE19" s="151" t="s">
        <v>98</v>
      </c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ht="22.5" outlineLevel="1" x14ac:dyDescent="0.2">
      <c r="A20" s="152">
        <v>11</v>
      </c>
      <c r="B20" s="158" t="s">
        <v>120</v>
      </c>
      <c r="C20" s="185" t="s">
        <v>121</v>
      </c>
      <c r="D20" s="160" t="s">
        <v>97</v>
      </c>
      <c r="E20" s="166">
        <v>259.35000000000002</v>
      </c>
      <c r="F20" s="168">
        <v>0</v>
      </c>
      <c r="G20" s="168">
        <v>0</v>
      </c>
      <c r="H20" s="168">
        <v>148.63999999999999</v>
      </c>
      <c r="I20" s="168">
        <f t="shared" si="6"/>
        <v>38549.78</v>
      </c>
      <c r="J20" s="168">
        <v>26.360000000000014</v>
      </c>
      <c r="K20" s="168">
        <f t="shared" si="7"/>
        <v>6836.47</v>
      </c>
      <c r="L20" s="168">
        <v>21</v>
      </c>
      <c r="M20" s="168">
        <f t="shared" si="8"/>
        <v>0</v>
      </c>
      <c r="N20" s="161">
        <v>0.378</v>
      </c>
      <c r="O20" s="161">
        <f t="shared" si="9"/>
        <v>98.034300000000002</v>
      </c>
      <c r="P20" s="161">
        <v>0</v>
      </c>
      <c r="Q20" s="161">
        <f t="shared" si="10"/>
        <v>0</v>
      </c>
      <c r="R20" s="161"/>
      <c r="S20" s="161"/>
      <c r="T20" s="162">
        <v>2.5999999999999999E-2</v>
      </c>
      <c r="U20" s="161">
        <f t="shared" si="11"/>
        <v>6.74</v>
      </c>
      <c r="V20" s="151"/>
      <c r="W20" s="151"/>
      <c r="X20" s="151"/>
      <c r="Y20" s="151"/>
      <c r="Z20" s="151"/>
      <c r="AA20" s="151"/>
      <c r="AB20" s="151"/>
      <c r="AC20" s="151"/>
      <c r="AD20" s="151"/>
      <c r="AE20" s="151" t="s">
        <v>98</v>
      </c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">
      <c r="A21" s="152">
        <v>12</v>
      </c>
      <c r="B21" s="158" t="s">
        <v>122</v>
      </c>
      <c r="C21" s="185" t="s">
        <v>123</v>
      </c>
      <c r="D21" s="160" t="s">
        <v>97</v>
      </c>
      <c r="E21" s="166">
        <v>43.2</v>
      </c>
      <c r="F21" s="168">
        <v>0</v>
      </c>
      <c r="G21" s="168">
        <v>0</v>
      </c>
      <c r="H21" s="168">
        <v>221.61</v>
      </c>
      <c r="I21" s="168">
        <f t="shared" si="6"/>
        <v>9573.5499999999993</v>
      </c>
      <c r="J21" s="168">
        <v>138.38999999999999</v>
      </c>
      <c r="K21" s="168">
        <f t="shared" si="7"/>
        <v>5978.45</v>
      </c>
      <c r="L21" s="168">
        <v>21</v>
      </c>
      <c r="M21" s="168">
        <f t="shared" si="8"/>
        <v>0</v>
      </c>
      <c r="N21" s="161">
        <v>0.25335999999999997</v>
      </c>
      <c r="O21" s="161">
        <f t="shared" si="9"/>
        <v>10.94515</v>
      </c>
      <c r="P21" s="161">
        <v>0</v>
      </c>
      <c r="Q21" s="161">
        <f t="shared" si="10"/>
        <v>0</v>
      </c>
      <c r="R21" s="161"/>
      <c r="S21" s="161"/>
      <c r="T21" s="162">
        <v>0.14199999999999999</v>
      </c>
      <c r="U21" s="161">
        <f t="shared" si="11"/>
        <v>6.13</v>
      </c>
      <c r="V21" s="151"/>
      <c r="W21" s="151"/>
      <c r="X21" s="151"/>
      <c r="Y21" s="151"/>
      <c r="Z21" s="151"/>
      <c r="AA21" s="151"/>
      <c r="AB21" s="151"/>
      <c r="AC21" s="151"/>
      <c r="AD21" s="151"/>
      <c r="AE21" s="151" t="s">
        <v>98</v>
      </c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2">
      <c r="A22" s="152">
        <v>13</v>
      </c>
      <c r="B22" s="158" t="s">
        <v>124</v>
      </c>
      <c r="C22" s="185" t="s">
        <v>125</v>
      </c>
      <c r="D22" s="160" t="s">
        <v>97</v>
      </c>
      <c r="E22" s="166">
        <v>259.35000000000002</v>
      </c>
      <c r="F22" s="168">
        <v>0</v>
      </c>
      <c r="G22" s="168">
        <v>0</v>
      </c>
      <c r="H22" s="168">
        <v>37.409999999999997</v>
      </c>
      <c r="I22" s="168">
        <f t="shared" si="6"/>
        <v>9702.2800000000007</v>
      </c>
      <c r="J22" s="168">
        <v>206.59</v>
      </c>
      <c r="K22" s="168">
        <f t="shared" si="7"/>
        <v>53579.12</v>
      </c>
      <c r="L22" s="168">
        <v>21</v>
      </c>
      <c r="M22" s="168">
        <f t="shared" si="8"/>
        <v>0</v>
      </c>
      <c r="N22" s="161">
        <v>7.3899999999999993E-2</v>
      </c>
      <c r="O22" s="161">
        <f t="shared" si="9"/>
        <v>19.165970000000002</v>
      </c>
      <c r="P22" s="161">
        <v>0</v>
      </c>
      <c r="Q22" s="161">
        <f t="shared" si="10"/>
        <v>0</v>
      </c>
      <c r="R22" s="161"/>
      <c r="S22" s="161"/>
      <c r="T22" s="162">
        <v>0.53</v>
      </c>
      <c r="U22" s="161">
        <f t="shared" si="11"/>
        <v>137.46</v>
      </c>
      <c r="V22" s="151"/>
      <c r="W22" s="151"/>
      <c r="X22" s="151"/>
      <c r="Y22" s="151"/>
      <c r="Z22" s="151"/>
      <c r="AA22" s="151"/>
      <c r="AB22" s="151"/>
      <c r="AC22" s="151"/>
      <c r="AD22" s="151"/>
      <c r="AE22" s="151" t="s">
        <v>98</v>
      </c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outlineLevel="1" x14ac:dyDescent="0.2">
      <c r="A23" s="152">
        <v>14</v>
      </c>
      <c r="B23" s="158" t="s">
        <v>126</v>
      </c>
      <c r="C23" s="185" t="s">
        <v>127</v>
      </c>
      <c r="D23" s="160" t="s">
        <v>97</v>
      </c>
      <c r="E23" s="166">
        <v>43.2</v>
      </c>
      <c r="F23" s="168">
        <v>0</v>
      </c>
      <c r="G23" s="168">
        <v>0</v>
      </c>
      <c r="H23" s="168">
        <v>39.130000000000003</v>
      </c>
      <c r="I23" s="168">
        <f t="shared" si="6"/>
        <v>1690.42</v>
      </c>
      <c r="J23" s="168">
        <v>215.87</v>
      </c>
      <c r="K23" s="168">
        <f t="shared" si="7"/>
        <v>9325.58</v>
      </c>
      <c r="L23" s="168">
        <v>21</v>
      </c>
      <c r="M23" s="168">
        <f t="shared" si="8"/>
        <v>0</v>
      </c>
      <c r="N23" s="161">
        <v>7.3899999999999993E-2</v>
      </c>
      <c r="O23" s="161">
        <f t="shared" si="9"/>
        <v>3.1924800000000002</v>
      </c>
      <c r="P23" s="161">
        <v>0</v>
      </c>
      <c r="Q23" s="161">
        <f t="shared" si="10"/>
        <v>0</v>
      </c>
      <c r="R23" s="161"/>
      <c r="S23" s="161"/>
      <c r="T23" s="162">
        <v>0.47799999999999998</v>
      </c>
      <c r="U23" s="161">
        <f t="shared" si="11"/>
        <v>20.65</v>
      </c>
      <c r="V23" s="151"/>
      <c r="W23" s="151"/>
      <c r="X23" s="151"/>
      <c r="Y23" s="151"/>
      <c r="Z23" s="151"/>
      <c r="AA23" s="151"/>
      <c r="AB23" s="151"/>
      <c r="AC23" s="151"/>
      <c r="AD23" s="151"/>
      <c r="AE23" s="151" t="s">
        <v>98</v>
      </c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outlineLevel="1" x14ac:dyDescent="0.2">
      <c r="A24" s="152">
        <v>15</v>
      </c>
      <c r="B24" s="158" t="s">
        <v>128</v>
      </c>
      <c r="C24" s="185" t="s">
        <v>129</v>
      </c>
      <c r="D24" s="160" t="s">
        <v>97</v>
      </c>
      <c r="E24" s="166">
        <v>259.35000000000002</v>
      </c>
      <c r="F24" s="168">
        <v>0</v>
      </c>
      <c r="G24" s="168">
        <v>0</v>
      </c>
      <c r="H24" s="168">
        <v>220</v>
      </c>
      <c r="I24" s="168">
        <f t="shared" si="6"/>
        <v>57057</v>
      </c>
      <c r="J24" s="168">
        <v>0</v>
      </c>
      <c r="K24" s="168">
        <f t="shared" si="7"/>
        <v>0</v>
      </c>
      <c r="L24" s="168">
        <v>21</v>
      </c>
      <c r="M24" s="168">
        <f t="shared" si="8"/>
        <v>0</v>
      </c>
      <c r="N24" s="161">
        <v>0.13100000000000001</v>
      </c>
      <c r="O24" s="161">
        <f t="shared" si="9"/>
        <v>33.974850000000004</v>
      </c>
      <c r="P24" s="161">
        <v>0</v>
      </c>
      <c r="Q24" s="161">
        <f t="shared" si="10"/>
        <v>0</v>
      </c>
      <c r="R24" s="161"/>
      <c r="S24" s="161"/>
      <c r="T24" s="162">
        <v>0</v>
      </c>
      <c r="U24" s="161">
        <f t="shared" si="11"/>
        <v>0</v>
      </c>
      <c r="V24" s="151"/>
      <c r="W24" s="151"/>
      <c r="X24" s="151"/>
      <c r="Y24" s="151"/>
      <c r="Z24" s="151"/>
      <c r="AA24" s="151"/>
      <c r="AB24" s="151"/>
      <c r="AC24" s="151"/>
      <c r="AD24" s="151"/>
      <c r="AE24" s="151" t="s">
        <v>130</v>
      </c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1" x14ac:dyDescent="0.2">
      <c r="A25" s="152">
        <v>16</v>
      </c>
      <c r="B25" s="158" t="s">
        <v>131</v>
      </c>
      <c r="C25" s="185" t="s">
        <v>132</v>
      </c>
      <c r="D25" s="160" t="s">
        <v>97</v>
      </c>
      <c r="E25" s="166">
        <v>43.2</v>
      </c>
      <c r="F25" s="168">
        <v>0</v>
      </c>
      <c r="G25" s="168">
        <v>0</v>
      </c>
      <c r="H25" s="168">
        <v>270</v>
      </c>
      <c r="I25" s="168">
        <f t="shared" si="6"/>
        <v>11664</v>
      </c>
      <c r="J25" s="168">
        <v>0</v>
      </c>
      <c r="K25" s="168">
        <f t="shared" si="7"/>
        <v>0</v>
      </c>
      <c r="L25" s="168">
        <v>21</v>
      </c>
      <c r="M25" s="168">
        <f t="shared" si="8"/>
        <v>0</v>
      </c>
      <c r="N25" s="161">
        <v>0.17599999999999999</v>
      </c>
      <c r="O25" s="161">
        <f t="shared" si="9"/>
        <v>7.6032000000000002</v>
      </c>
      <c r="P25" s="161">
        <v>0</v>
      </c>
      <c r="Q25" s="161">
        <f t="shared" si="10"/>
        <v>0</v>
      </c>
      <c r="R25" s="161"/>
      <c r="S25" s="161"/>
      <c r="T25" s="162">
        <v>0</v>
      </c>
      <c r="U25" s="161">
        <f t="shared" si="11"/>
        <v>0</v>
      </c>
      <c r="V25" s="151"/>
      <c r="W25" s="151"/>
      <c r="X25" s="151"/>
      <c r="Y25" s="151"/>
      <c r="Z25" s="151"/>
      <c r="AA25" s="151"/>
      <c r="AB25" s="151"/>
      <c r="AC25" s="151"/>
      <c r="AD25" s="151"/>
      <c r="AE25" s="151" t="s">
        <v>130</v>
      </c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x14ac:dyDescent="0.2">
      <c r="A26" s="153" t="s">
        <v>93</v>
      </c>
      <c r="B26" s="159" t="s">
        <v>60</v>
      </c>
      <c r="C26" s="186" t="s">
        <v>61</v>
      </c>
      <c r="D26" s="163"/>
      <c r="E26" s="167"/>
      <c r="F26" s="169"/>
      <c r="G26" s="169">
        <f>SUMIF(AE27:AE28,"&lt;&gt;NOR",G27:G28)</f>
        <v>0</v>
      </c>
      <c r="H26" s="169"/>
      <c r="I26" s="169">
        <f>SUM(I27:I28)</f>
        <v>45035.7</v>
      </c>
      <c r="J26" s="169"/>
      <c r="K26" s="169">
        <f>SUM(K27:K28)</f>
        <v>17664.3</v>
      </c>
      <c r="L26" s="169"/>
      <c r="M26" s="169">
        <f>SUM(M27:M28)</f>
        <v>0</v>
      </c>
      <c r="N26" s="164"/>
      <c r="O26" s="164">
        <f>SUM(O27:O28)</f>
        <v>39.995000000000005</v>
      </c>
      <c r="P26" s="164"/>
      <c r="Q26" s="164">
        <f>SUM(Q27:Q28)</f>
        <v>0</v>
      </c>
      <c r="R26" s="164"/>
      <c r="S26" s="164"/>
      <c r="T26" s="165"/>
      <c r="U26" s="164">
        <f>SUM(U27:U28)</f>
        <v>30.78</v>
      </c>
      <c r="AE26" t="s">
        <v>94</v>
      </c>
    </row>
    <row r="27" spans="1:60" outlineLevel="1" x14ac:dyDescent="0.2">
      <c r="A27" s="152">
        <v>17</v>
      </c>
      <c r="B27" s="158" t="s">
        <v>133</v>
      </c>
      <c r="C27" s="185" t="s">
        <v>134</v>
      </c>
      <c r="D27" s="160" t="s">
        <v>101</v>
      </c>
      <c r="E27" s="166">
        <v>190</v>
      </c>
      <c r="F27" s="168">
        <v>0</v>
      </c>
      <c r="G27" s="168">
        <v>0</v>
      </c>
      <c r="H27" s="168">
        <v>127.03</v>
      </c>
      <c r="I27" s="168">
        <f>ROUND(E27*H27,2)</f>
        <v>24135.7</v>
      </c>
      <c r="J27" s="168">
        <v>92.97</v>
      </c>
      <c r="K27" s="168">
        <f>ROUND(E27*J27,2)</f>
        <v>17664.3</v>
      </c>
      <c r="L27" s="168">
        <v>21</v>
      </c>
      <c r="M27" s="168">
        <f>G27*(1+L27/100)</f>
        <v>0</v>
      </c>
      <c r="N27" s="161">
        <v>0.1525</v>
      </c>
      <c r="O27" s="161">
        <f>ROUND(E27*N27,5)</f>
        <v>28.975000000000001</v>
      </c>
      <c r="P27" s="161">
        <v>0</v>
      </c>
      <c r="Q27" s="161">
        <f>ROUND(E27*P27,5)</f>
        <v>0</v>
      </c>
      <c r="R27" s="161"/>
      <c r="S27" s="161"/>
      <c r="T27" s="162">
        <v>0.16200000000000001</v>
      </c>
      <c r="U27" s="161">
        <f>ROUND(E27*T27,2)</f>
        <v>30.78</v>
      </c>
      <c r="V27" s="151"/>
      <c r="W27" s="151"/>
      <c r="X27" s="151"/>
      <c r="Y27" s="151"/>
      <c r="Z27" s="151"/>
      <c r="AA27" s="151"/>
      <c r="AB27" s="151"/>
      <c r="AC27" s="151"/>
      <c r="AD27" s="151"/>
      <c r="AE27" s="151" t="s">
        <v>98</v>
      </c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ht="22.5" outlineLevel="1" x14ac:dyDescent="0.2">
      <c r="A28" s="152">
        <v>18</v>
      </c>
      <c r="B28" s="158" t="s">
        <v>135</v>
      </c>
      <c r="C28" s="185" t="s">
        <v>136</v>
      </c>
      <c r="D28" s="160" t="s">
        <v>137</v>
      </c>
      <c r="E28" s="166">
        <v>190</v>
      </c>
      <c r="F28" s="168">
        <v>0</v>
      </c>
      <c r="G28" s="168">
        <v>0</v>
      </c>
      <c r="H28" s="168">
        <v>110</v>
      </c>
      <c r="I28" s="168">
        <f>ROUND(E28*H28,2)</f>
        <v>20900</v>
      </c>
      <c r="J28" s="168">
        <v>0</v>
      </c>
      <c r="K28" s="168">
        <f>ROUND(E28*J28,2)</f>
        <v>0</v>
      </c>
      <c r="L28" s="168">
        <v>21</v>
      </c>
      <c r="M28" s="168">
        <f>G28*(1+L28/100)</f>
        <v>0</v>
      </c>
      <c r="N28" s="161">
        <v>5.8000000000000003E-2</v>
      </c>
      <c r="O28" s="161">
        <f>ROUND(E28*N28,5)</f>
        <v>11.02</v>
      </c>
      <c r="P28" s="161">
        <v>0</v>
      </c>
      <c r="Q28" s="161">
        <f>ROUND(E28*P28,5)</f>
        <v>0</v>
      </c>
      <c r="R28" s="161"/>
      <c r="S28" s="161"/>
      <c r="T28" s="162">
        <v>0</v>
      </c>
      <c r="U28" s="161">
        <f>ROUND(E28*T28,2)</f>
        <v>0</v>
      </c>
      <c r="V28" s="151"/>
      <c r="W28" s="151"/>
      <c r="X28" s="151"/>
      <c r="Y28" s="151"/>
      <c r="Z28" s="151"/>
      <c r="AA28" s="151"/>
      <c r="AB28" s="151"/>
      <c r="AC28" s="151"/>
      <c r="AD28" s="151"/>
      <c r="AE28" s="151" t="s">
        <v>130</v>
      </c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x14ac:dyDescent="0.2">
      <c r="A29" s="153" t="s">
        <v>93</v>
      </c>
      <c r="B29" s="159" t="s">
        <v>62</v>
      </c>
      <c r="C29" s="186" t="s">
        <v>63</v>
      </c>
      <c r="D29" s="163"/>
      <c r="E29" s="167"/>
      <c r="F29" s="169"/>
      <c r="G29" s="169">
        <f>SUMIF(AE30:AE33,"&lt;&gt;NOR",G30:G33)</f>
        <v>0</v>
      </c>
      <c r="H29" s="169"/>
      <c r="I29" s="169">
        <f>SUM(I30:I33)</f>
        <v>0</v>
      </c>
      <c r="J29" s="169"/>
      <c r="K29" s="169">
        <f>SUM(K30:K33)</f>
        <v>38660.93</v>
      </c>
      <c r="L29" s="169"/>
      <c r="M29" s="169">
        <f>SUM(M30:M33)</f>
        <v>0</v>
      </c>
      <c r="N29" s="164"/>
      <c r="O29" s="164">
        <f>SUM(O30:O33)</f>
        <v>0</v>
      </c>
      <c r="P29" s="164"/>
      <c r="Q29" s="164">
        <f>SUM(Q30:Q33)</f>
        <v>0</v>
      </c>
      <c r="R29" s="164"/>
      <c r="S29" s="164"/>
      <c r="T29" s="165"/>
      <c r="U29" s="164">
        <f>SUM(U30:U33)</f>
        <v>11.48</v>
      </c>
      <c r="AE29" t="s">
        <v>94</v>
      </c>
    </row>
    <row r="30" spans="1:60" outlineLevel="1" x14ac:dyDescent="0.2">
      <c r="A30" s="152">
        <v>19</v>
      </c>
      <c r="B30" s="158" t="s">
        <v>138</v>
      </c>
      <c r="C30" s="185" t="s">
        <v>139</v>
      </c>
      <c r="D30" s="160" t="s">
        <v>140</v>
      </c>
      <c r="E30" s="166">
        <v>67.53</v>
      </c>
      <c r="F30" s="168">
        <v>0</v>
      </c>
      <c r="G30" s="168">
        <v>0</v>
      </c>
      <c r="H30" s="168">
        <v>0</v>
      </c>
      <c r="I30" s="168">
        <f>ROUND(E30*H30,2)</f>
        <v>0</v>
      </c>
      <c r="J30" s="168">
        <v>127.5</v>
      </c>
      <c r="K30" s="168">
        <f>ROUND(E30*J30,2)</f>
        <v>8610.08</v>
      </c>
      <c r="L30" s="168">
        <v>21</v>
      </c>
      <c r="M30" s="168">
        <f>G30*(1+L30/100)</f>
        <v>0</v>
      </c>
      <c r="N30" s="161">
        <v>0</v>
      </c>
      <c r="O30" s="161">
        <f>ROUND(E30*N30,5)</f>
        <v>0</v>
      </c>
      <c r="P30" s="161">
        <v>0</v>
      </c>
      <c r="Q30" s="161">
        <f>ROUND(E30*P30,5)</f>
        <v>0</v>
      </c>
      <c r="R30" s="161"/>
      <c r="S30" s="161"/>
      <c r="T30" s="162">
        <v>0.16</v>
      </c>
      <c r="U30" s="161">
        <f>ROUND(E30*T30,2)</f>
        <v>10.8</v>
      </c>
      <c r="V30" s="151"/>
      <c r="W30" s="151"/>
      <c r="X30" s="151"/>
      <c r="Y30" s="151"/>
      <c r="Z30" s="151"/>
      <c r="AA30" s="151"/>
      <c r="AB30" s="151"/>
      <c r="AC30" s="151"/>
      <c r="AD30" s="151"/>
      <c r="AE30" s="151" t="s">
        <v>98</v>
      </c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1" x14ac:dyDescent="0.2">
      <c r="A31" s="152">
        <v>20</v>
      </c>
      <c r="B31" s="158" t="s">
        <v>141</v>
      </c>
      <c r="C31" s="185" t="s">
        <v>142</v>
      </c>
      <c r="D31" s="160" t="s">
        <v>140</v>
      </c>
      <c r="E31" s="166">
        <v>67.53</v>
      </c>
      <c r="F31" s="168">
        <v>0</v>
      </c>
      <c r="G31" s="168">
        <v>0</v>
      </c>
      <c r="H31" s="168">
        <v>0</v>
      </c>
      <c r="I31" s="168">
        <f>ROUND(E31*H31,2)</f>
        <v>0</v>
      </c>
      <c r="J31" s="168">
        <v>55</v>
      </c>
      <c r="K31" s="168">
        <f>ROUND(E31*J31,2)</f>
        <v>3714.15</v>
      </c>
      <c r="L31" s="168">
        <v>21</v>
      </c>
      <c r="M31" s="168">
        <f>G31*(1+L31/100)</f>
        <v>0</v>
      </c>
      <c r="N31" s="161">
        <v>0</v>
      </c>
      <c r="O31" s="161">
        <f>ROUND(E31*N31,5)</f>
        <v>0</v>
      </c>
      <c r="P31" s="161">
        <v>0</v>
      </c>
      <c r="Q31" s="161">
        <f>ROUND(E31*P31,5)</f>
        <v>0</v>
      </c>
      <c r="R31" s="161"/>
      <c r="S31" s="161"/>
      <c r="T31" s="162">
        <v>0.01</v>
      </c>
      <c r="U31" s="161">
        <f>ROUND(E31*T31,2)</f>
        <v>0.68</v>
      </c>
      <c r="V31" s="151"/>
      <c r="W31" s="151"/>
      <c r="X31" s="151"/>
      <c r="Y31" s="151"/>
      <c r="Z31" s="151"/>
      <c r="AA31" s="151"/>
      <c r="AB31" s="151"/>
      <c r="AC31" s="151"/>
      <c r="AD31" s="151"/>
      <c r="AE31" s="151" t="s">
        <v>98</v>
      </c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52">
        <v>21</v>
      </c>
      <c r="B32" s="158" t="s">
        <v>143</v>
      </c>
      <c r="C32" s="185" t="s">
        <v>144</v>
      </c>
      <c r="D32" s="160" t="s">
        <v>140</v>
      </c>
      <c r="E32" s="166">
        <v>945.42</v>
      </c>
      <c r="F32" s="168">
        <v>0</v>
      </c>
      <c r="G32" s="168">
        <v>0</v>
      </c>
      <c r="H32" s="168">
        <v>0</v>
      </c>
      <c r="I32" s="168">
        <f>ROUND(E32*H32,2)</f>
        <v>0</v>
      </c>
      <c r="J32" s="168">
        <v>15</v>
      </c>
      <c r="K32" s="168">
        <f>ROUND(E32*J32,2)</f>
        <v>14181.3</v>
      </c>
      <c r="L32" s="168">
        <v>21</v>
      </c>
      <c r="M32" s="168">
        <f>G32*(1+L32/100)</f>
        <v>0</v>
      </c>
      <c r="N32" s="161">
        <v>0</v>
      </c>
      <c r="O32" s="161">
        <f>ROUND(E32*N32,5)</f>
        <v>0</v>
      </c>
      <c r="P32" s="161">
        <v>0</v>
      </c>
      <c r="Q32" s="161">
        <f>ROUND(E32*P32,5)</f>
        <v>0</v>
      </c>
      <c r="R32" s="161"/>
      <c r="S32" s="161"/>
      <c r="T32" s="162">
        <v>0</v>
      </c>
      <c r="U32" s="161">
        <f>ROUND(E32*T32,2)</f>
        <v>0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 t="s">
        <v>98</v>
      </c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1" x14ac:dyDescent="0.2">
      <c r="A33" s="152">
        <v>22</v>
      </c>
      <c r="B33" s="158" t="s">
        <v>145</v>
      </c>
      <c r="C33" s="185" t="s">
        <v>146</v>
      </c>
      <c r="D33" s="160" t="s">
        <v>140</v>
      </c>
      <c r="E33" s="166">
        <v>67.53</v>
      </c>
      <c r="F33" s="168">
        <v>0</v>
      </c>
      <c r="G33" s="168">
        <v>0</v>
      </c>
      <c r="H33" s="168">
        <v>0</v>
      </c>
      <c r="I33" s="168">
        <f>ROUND(E33*H33,2)</f>
        <v>0</v>
      </c>
      <c r="J33" s="168">
        <v>180</v>
      </c>
      <c r="K33" s="168">
        <f>ROUND(E33*J33,2)</f>
        <v>12155.4</v>
      </c>
      <c r="L33" s="168">
        <v>21</v>
      </c>
      <c r="M33" s="168">
        <f>G33*(1+L33/100)</f>
        <v>0</v>
      </c>
      <c r="N33" s="161">
        <v>0</v>
      </c>
      <c r="O33" s="161">
        <f>ROUND(E33*N33,5)</f>
        <v>0</v>
      </c>
      <c r="P33" s="161">
        <v>0</v>
      </c>
      <c r="Q33" s="161">
        <f>ROUND(E33*P33,5)</f>
        <v>0</v>
      </c>
      <c r="R33" s="161"/>
      <c r="S33" s="161"/>
      <c r="T33" s="162">
        <v>0</v>
      </c>
      <c r="U33" s="161">
        <f>ROUND(E33*T33,2)</f>
        <v>0</v>
      </c>
      <c r="V33" s="151"/>
      <c r="W33" s="151"/>
      <c r="X33" s="151"/>
      <c r="Y33" s="151"/>
      <c r="Z33" s="151"/>
      <c r="AA33" s="151"/>
      <c r="AB33" s="151"/>
      <c r="AC33" s="151"/>
      <c r="AD33" s="151"/>
      <c r="AE33" s="151" t="s">
        <v>98</v>
      </c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x14ac:dyDescent="0.2">
      <c r="A34" s="153" t="s">
        <v>93</v>
      </c>
      <c r="B34" s="159" t="s">
        <v>64</v>
      </c>
      <c r="C34" s="186" t="s">
        <v>65</v>
      </c>
      <c r="D34" s="163"/>
      <c r="E34" s="167"/>
      <c r="F34" s="169"/>
      <c r="G34" s="169">
        <f>SUMIF(AE35:AE35,"&lt;&gt;NOR",G35:G35)</f>
        <v>0</v>
      </c>
      <c r="H34" s="169"/>
      <c r="I34" s="169">
        <f>SUM(I35:I35)</f>
        <v>0</v>
      </c>
      <c r="J34" s="169"/>
      <c r="K34" s="169">
        <f>SUM(K35:K35)</f>
        <v>63008.22</v>
      </c>
      <c r="L34" s="169"/>
      <c r="M34" s="169">
        <f>SUM(M35:M35)</f>
        <v>0</v>
      </c>
      <c r="N34" s="164"/>
      <c r="O34" s="164">
        <f>SUM(O35:O35)</f>
        <v>0</v>
      </c>
      <c r="P34" s="164"/>
      <c r="Q34" s="164">
        <f>SUM(Q35:Q35)</f>
        <v>0</v>
      </c>
      <c r="R34" s="164"/>
      <c r="S34" s="164"/>
      <c r="T34" s="165"/>
      <c r="U34" s="164">
        <f>SUM(U35:U35)</f>
        <v>126.02</v>
      </c>
      <c r="AE34" t="s">
        <v>94</v>
      </c>
    </row>
    <row r="35" spans="1:60" outlineLevel="1" x14ac:dyDescent="0.2">
      <c r="A35" s="178">
        <v>23</v>
      </c>
      <c r="B35" s="179" t="s">
        <v>147</v>
      </c>
      <c r="C35" s="187" t="s">
        <v>148</v>
      </c>
      <c r="D35" s="180" t="s">
        <v>140</v>
      </c>
      <c r="E35" s="181">
        <v>323.1191</v>
      </c>
      <c r="F35" s="182">
        <v>0</v>
      </c>
      <c r="G35" s="182">
        <v>0</v>
      </c>
      <c r="H35" s="182">
        <v>0</v>
      </c>
      <c r="I35" s="182">
        <f>ROUND(E35*H35,2)</f>
        <v>0</v>
      </c>
      <c r="J35" s="182">
        <v>195</v>
      </c>
      <c r="K35" s="182">
        <f>ROUND(E35*J35,2)</f>
        <v>63008.22</v>
      </c>
      <c r="L35" s="182">
        <v>21</v>
      </c>
      <c r="M35" s="182">
        <f>G35*(1+L35/100)</f>
        <v>0</v>
      </c>
      <c r="N35" s="183">
        <v>0</v>
      </c>
      <c r="O35" s="183">
        <f>ROUND(E35*N35,5)</f>
        <v>0</v>
      </c>
      <c r="P35" s="183">
        <v>0</v>
      </c>
      <c r="Q35" s="183">
        <f>ROUND(E35*P35,5)</f>
        <v>0</v>
      </c>
      <c r="R35" s="183"/>
      <c r="S35" s="183"/>
      <c r="T35" s="184">
        <v>0.39</v>
      </c>
      <c r="U35" s="183">
        <f>ROUND(E35*T35,2)</f>
        <v>126.02</v>
      </c>
      <c r="V35" s="151"/>
      <c r="W35" s="151"/>
      <c r="X35" s="151"/>
      <c r="Y35" s="151"/>
      <c r="Z35" s="151"/>
      <c r="AA35" s="151"/>
      <c r="AB35" s="151"/>
      <c r="AC35" s="151"/>
      <c r="AD35" s="151"/>
      <c r="AE35" s="151" t="s">
        <v>98</v>
      </c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x14ac:dyDescent="0.2">
      <c r="A36" s="6"/>
      <c r="B36" s="7" t="s">
        <v>149</v>
      </c>
      <c r="C36" s="188" t="s">
        <v>149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AC36">
        <v>15</v>
      </c>
      <c r="AD36">
        <v>21</v>
      </c>
    </row>
    <row r="37" spans="1:60" x14ac:dyDescent="0.2">
      <c r="C37" s="189"/>
      <c r="AE37" t="s">
        <v>150</v>
      </c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Vladimír Korek</cp:lastModifiedBy>
  <cp:lastPrinted>2014-02-28T09:52:57Z</cp:lastPrinted>
  <dcterms:created xsi:type="dcterms:W3CDTF">2009-04-08T07:15:50Z</dcterms:created>
  <dcterms:modified xsi:type="dcterms:W3CDTF">2022-03-07T09:51:17Z</dcterms:modified>
</cp:coreProperties>
</file>