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Obec\Stavby\2020\Oprava vodoteče 2020\VŘ\na web\"/>
    </mc:Choice>
  </mc:AlternateContent>
  <xr:revisionPtr revIDLastSave="0" documentId="8_{998745E9-9C33-4079-AFC8-AC39D2935F9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Pol'!$A$1:$U$47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7" i="12" l="1"/>
  <c r="F39" i="1" s="1"/>
  <c r="F40" i="1" s="1"/>
  <c r="AD37" i="12"/>
  <c r="G39" i="1" s="1"/>
  <c r="G9" i="12"/>
  <c r="I9" i="12"/>
  <c r="K9" i="12"/>
  <c r="M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19" i="12"/>
  <c r="I19" i="12"/>
  <c r="K19" i="12"/>
  <c r="M19" i="12"/>
  <c r="O19" i="12"/>
  <c r="Q19" i="12"/>
  <c r="U19" i="12"/>
  <c r="G21" i="12"/>
  <c r="G20" i="12" s="1"/>
  <c r="I48" i="1" s="1"/>
  <c r="I21" i="12"/>
  <c r="I20" i="12" s="1"/>
  <c r="K21" i="12"/>
  <c r="K20" i="12" s="1"/>
  <c r="O21" i="12"/>
  <c r="O20" i="12" s="1"/>
  <c r="Q21" i="12"/>
  <c r="Q20" i="12" s="1"/>
  <c r="U21" i="12"/>
  <c r="U20" i="12" s="1"/>
  <c r="G23" i="12"/>
  <c r="M23" i="12" s="1"/>
  <c r="I23" i="12"/>
  <c r="K23" i="12"/>
  <c r="O23" i="12"/>
  <c r="Q23" i="12"/>
  <c r="Q22" i="12" s="1"/>
  <c r="U23" i="12"/>
  <c r="G24" i="12"/>
  <c r="I24" i="12"/>
  <c r="K24" i="12"/>
  <c r="K22" i="12" s="1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2" i="12"/>
  <c r="G28" i="12" s="1"/>
  <c r="I50" i="1" s="1"/>
  <c r="I32" i="12"/>
  <c r="K32" i="12"/>
  <c r="O32" i="12"/>
  <c r="Q32" i="12"/>
  <c r="U32" i="12"/>
  <c r="G33" i="12"/>
  <c r="I33" i="12"/>
  <c r="K33" i="12"/>
  <c r="M33" i="12"/>
  <c r="O33" i="12"/>
  <c r="Q33" i="12"/>
  <c r="U33" i="12"/>
  <c r="O34" i="12"/>
  <c r="U34" i="12"/>
  <c r="G35" i="12"/>
  <c r="G34" i="12" s="1"/>
  <c r="I51" i="1" s="1"/>
  <c r="I35" i="12"/>
  <c r="I34" i="12" s="1"/>
  <c r="K35" i="12"/>
  <c r="K34" i="12" s="1"/>
  <c r="M35" i="12"/>
  <c r="M34" i="12" s="1"/>
  <c r="O35" i="12"/>
  <c r="Q35" i="12"/>
  <c r="Q34" i="12" s="1"/>
  <c r="U35" i="12"/>
  <c r="I20" i="1"/>
  <c r="I19" i="1"/>
  <c r="I18" i="1"/>
  <c r="I17" i="1"/>
  <c r="G27" i="1"/>
  <c r="J28" i="1"/>
  <c r="J26" i="1"/>
  <c r="G38" i="1"/>
  <c r="F38" i="1"/>
  <c r="J23" i="1"/>
  <c r="J24" i="1"/>
  <c r="J25" i="1"/>
  <c r="J27" i="1"/>
  <c r="E24" i="1"/>
  <c r="E26" i="1"/>
  <c r="H39" i="1" l="1"/>
  <c r="H40" i="1" s="1"/>
  <c r="G40" i="1"/>
  <c r="G25" i="1" s="1"/>
  <c r="G26" i="1" s="1"/>
  <c r="I22" i="12"/>
  <c r="O28" i="12"/>
  <c r="M21" i="12"/>
  <c r="M20" i="12" s="1"/>
  <c r="U8" i="12"/>
  <c r="G22" i="12"/>
  <c r="I49" i="1" s="1"/>
  <c r="Q8" i="12"/>
  <c r="I8" i="12"/>
  <c r="U28" i="12"/>
  <c r="O8" i="12"/>
  <c r="U22" i="12"/>
  <c r="K8" i="12"/>
  <c r="K28" i="12"/>
  <c r="Q28" i="12"/>
  <c r="I28" i="12"/>
  <c r="O22" i="12"/>
  <c r="G8" i="12"/>
  <c r="G28" i="1"/>
  <c r="G23" i="1"/>
  <c r="M32" i="12"/>
  <c r="M28" i="12" s="1"/>
  <c r="M24" i="12"/>
  <c r="M22" i="12" s="1"/>
  <c r="M12" i="12"/>
  <c r="M8" i="12" s="1"/>
  <c r="I39" i="1"/>
  <c r="I40" i="1" s="1"/>
  <c r="J39" i="1" s="1"/>
  <c r="J40" i="1" s="1"/>
  <c r="I16" i="1" l="1"/>
  <c r="I21" i="1" s="1"/>
  <c r="I47" i="1"/>
  <c r="I52" i="1" s="1"/>
  <c r="G37" i="12"/>
  <c r="G24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<sst xmlns="http://schemas.openxmlformats.org/spreadsheetml/2006/main" count="246" uniqueCount="154">
  <si>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</si>
  <si>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</si>
  <si>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</si>
  <si>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</si>
  <si>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</si>
  <si>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</si>
  <si>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</si>
  <si>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</si>
  <si>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</si>
  <si>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</si>
  <si>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</si>
  <si>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</si>
  <si>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</si>
  <si>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</si>
  <si>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</si>
  <si>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</si>
  <si>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</si>
  <si>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</si>
  <si>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</si>
  <si>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</si>
  <si>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</si>
  <si>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</si>
  <si>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</si>
  <si>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</si>
  <si>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</si>
  <si>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</si>
  <si>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</si>
  <si>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</si>
  <si>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</si>
  <si>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</si>
  <si>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</si>
  <si>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</si>
  <si>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</si>
  <si>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</si>
  <si>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</si>
  <si>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</si>
  <si>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</si>
  <si>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</si>
  <si>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</si>
  <si>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</si>
  <si>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</si>
  <si>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</si>
  <si>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Višňové</t>
  </si>
  <si>
    <t>Rozpočet:</t>
  </si>
  <si>
    <t>Misto</t>
  </si>
  <si>
    <t>Višňové - regulace potoka za penzionem dl.23m - 2020</t>
  </si>
  <si>
    <t>Městys Višňové</t>
  </si>
  <si>
    <t>Višňové 212</t>
  </si>
  <si>
    <t>671 38</t>
  </si>
  <si>
    <t>00293784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</si>
  <si>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</si>
  <si>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</si>
  <si>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</si>
  <si>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</si>
  <si>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</si>
  <si>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</si>
  <si>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</si>
  <si>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</si>
  <si>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</si>
  <si>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</si>
  <si>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</si>
  <si>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</si>
  <si>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</si>
  <si>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</si>
  <si>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</si>
  <si>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</si>
  <si>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</si>
  <si>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</si>
  <si>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</si>
  <si>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</si>
  <si>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</si>
  <si>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</si>
  <si>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</si>
  <si>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</si>
  <si>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</si>
  <si>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</si>
  <si>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</si>
  <si>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</si>
  <si>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</si>
  <si>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</si>
  <si>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</si>
  <si>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</si>
  <si>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</si>
  <si>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</si>
  <si>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</si>
  <si>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</si>
  <si>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</si>
  <si>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</si>
  <si>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</si>
  <si>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</si>
  <si>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</si>
  <si>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</si>
  <si>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</si>
  <si>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</si>
  <si>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125703301R00</t>
  </si>
  <si>
    <t>Čištění kanálů s nezpevněným.dnem, tl.vrstvy 25 cm</t>
  </si>
  <si>
    <t>m3</t>
  </si>
  <si>
    <t>POL1_0</t>
  </si>
  <si>
    <t>114203202R00</t>
  </si>
  <si>
    <t>Očištění lomového kamene od malty</t>
  </si>
  <si>
    <t>114203301R00</t>
  </si>
  <si>
    <t>Třídění lomového kamene nebo betonových tvárnic</t>
  </si>
  <si>
    <t>122703601R00</t>
  </si>
  <si>
    <t>Odstranění nánosu při únosnosti dna 15 - 40 kPa</t>
  </si>
  <si>
    <t>132201111R00</t>
  </si>
  <si>
    <t>Hloubení rýh š.do 60 cm v hor.3 do 100 m3, STROJNĚ</t>
  </si>
  <si>
    <t>132201192R00</t>
  </si>
  <si>
    <t>Přípl.za hloub.rýh š.60cm,ve vodě,hor3,do 100m3,ST</t>
  </si>
  <si>
    <t>167101101R00</t>
  </si>
  <si>
    <t>Nakládání výkopku z hor.1-4 v množství do 100 m3</t>
  </si>
  <si>
    <t>162201102R00</t>
  </si>
  <si>
    <t>Vodorovné přemístění výkopku z hor.1-4 do 50 m</t>
  </si>
  <si>
    <t>Vodorovné přemístění výkopku z hor.1-4 do 50 m, pro zásyp za nové zdi</t>
  </si>
  <si>
    <t>174101101R00</t>
  </si>
  <si>
    <t>Zásyp jam, rýh, šachet se zhutněním</t>
  </si>
  <si>
    <t>115001103R00</t>
  </si>
  <si>
    <t>Převedení vody potrubím o průměru do DN 200 mm</t>
  </si>
  <si>
    <t>m</t>
  </si>
  <si>
    <t>274311611R00</t>
  </si>
  <si>
    <t>Beton základ. pasů prokl. kamenem C 16/20</t>
  </si>
  <si>
    <t>311112330RT2</t>
  </si>
  <si>
    <t>Stěna z tvárnic ztraceného bednění Best, tl. 30 cm, zalití tvárnic betonem C 16/20</t>
  </si>
  <si>
    <t>m2</t>
  </si>
  <si>
    <t>311351105R00</t>
  </si>
  <si>
    <t>Bednění nadzákladových zdí oboustranné - zřízení</t>
  </si>
  <si>
    <t>311351106R00</t>
  </si>
  <si>
    <t>Bednění nadzákladových zdí oboustranné-odstranění</t>
  </si>
  <si>
    <t>311361821R00</t>
  </si>
  <si>
    <t>Výztuž nadzáklad. zdí z betonářské oceli 10505 (R)</t>
  </si>
  <si>
    <t>t</t>
  </si>
  <si>
    <t>317323311R00</t>
  </si>
  <si>
    <t>Beton hlav tarasu pásů železový C 16/20, výška 10cm</t>
  </si>
  <si>
    <t>451561112R00</t>
  </si>
  <si>
    <t>Lože dlažby z kam. drobného drceného tl. do 15 cm</t>
  </si>
  <si>
    <t>451311811R00</t>
  </si>
  <si>
    <t>Podklad pod dlažbu z betonu C 25/30 XA1,do 10 cm</t>
  </si>
  <si>
    <t>465513127R00</t>
  </si>
  <si>
    <t>Dlažba z kamene na MC, s vyspárov. MC, tl. 20 cm</t>
  </si>
  <si>
    <t>411133901R00</t>
  </si>
  <si>
    <t>Montáž str.panelů z př.bet.Spiroll,H do 18 m,1,5 t</t>
  </si>
  <si>
    <t>kus</t>
  </si>
  <si>
    <t>59346758R</t>
  </si>
  <si>
    <t>Panel stropní SPIROLL H 160 mm PPD../171, 9 lan d 9,3 mm dolní + 2 lana d 9,3 mm horní</t>
  </si>
  <si>
    <t>POL3_0</t>
  </si>
  <si>
    <t>998332011R00</t>
  </si>
  <si>
    <t>Přesun hmot, úpravy toků a kanálů, hráze ostatní</t>
  </si>
  <si>
    <t/>
  </si>
  <si>
    <t>SUM</t>
  </si>
  <si>
    <t>POPUZIV</t>
  </si>
  <si>
    <t>END</t>
  </si>
  <si>
    <t>Slepý rozpočet</t>
  </si>
  <si>
    <t xml:space="preserve">Slepý rozpočet </t>
  </si>
  <si>
    <t>Oprava vodoteče potoka za Cyklopenzionem dl.23m - 2020</t>
  </si>
  <si>
    <t>Višňové - Oprava vodoteče Višňovského potoka dl.23m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</si>
</sst>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D17" sqref="D17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L7" sqref="L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0" t="s">
        <v>150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1" t="s">
        <v>40</v>
      </c>
      <c r="C2" s="82"/>
      <c r="D2" s="226" t="s">
        <v>153</v>
      </c>
      <c r="E2" s="227"/>
      <c r="F2" s="227"/>
      <c r="G2" s="227"/>
      <c r="H2" s="227"/>
      <c r="I2" s="227"/>
      <c r="J2" s="228"/>
      <c r="O2" s="2"/>
    </row>
    <row r="3" spans="1:15" ht="23.25" customHeight="1" x14ac:dyDescent="0.2">
      <c r="A3" s="4"/>
      <c r="B3" s="83" t="s">
        <v>44</v>
      </c>
      <c r="C3" s="84"/>
      <c r="D3" s="219" t="s">
        <v>42</v>
      </c>
      <c r="E3" s="220"/>
      <c r="F3" s="220"/>
      <c r="G3" s="220"/>
      <c r="H3" s="220"/>
      <c r="I3" s="220"/>
      <c r="J3" s="221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 t="s">
        <v>49</v>
      </c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48</v>
      </c>
      <c r="D7" s="80" t="s">
        <v>42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0"/>
      <c r="E11" s="230"/>
      <c r="F11" s="230"/>
      <c r="G11" s="230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17"/>
      <c r="E12" s="217"/>
      <c r="F12" s="217"/>
      <c r="G12" s="217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18"/>
      <c r="E13" s="218"/>
      <c r="F13" s="218"/>
      <c r="G13" s="21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9"/>
      <c r="F15" s="229"/>
      <c r="G15" s="214"/>
      <c r="H15" s="214"/>
      <c r="I15" s="214" t="s">
        <v>28</v>
      </c>
      <c r="J15" s="215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09"/>
      <c r="F16" s="216"/>
      <c r="G16" s="209"/>
      <c r="H16" s="216"/>
      <c r="I16" s="209">
        <f>SUMIF(F47:F51,A16,I47:I51)+SUMIF(F47:F51,"PSU",I47:I51)</f>
        <v>0</v>
      </c>
      <c r="J16" s="210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09"/>
      <c r="F17" s="216"/>
      <c r="G17" s="209"/>
      <c r="H17" s="216"/>
      <c r="I17" s="209">
        <f>SUMIF(F47:F51,A17,I47:I51)</f>
        <v>0</v>
      </c>
      <c r="J17" s="210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09"/>
      <c r="F18" s="216"/>
      <c r="G18" s="209"/>
      <c r="H18" s="216"/>
      <c r="I18" s="209">
        <f>SUMIF(F47:F51,A18,I47:I51)</f>
        <v>0</v>
      </c>
      <c r="J18" s="210"/>
    </row>
    <row r="19" spans="1:10" ht="23.25" customHeight="1" x14ac:dyDescent="0.2">
      <c r="A19" s="141" t="s">
        <v>65</v>
      </c>
      <c r="B19" s="142" t="s">
        <v>26</v>
      </c>
      <c r="C19" s="58"/>
      <c r="D19" s="59"/>
      <c r="E19" s="209"/>
      <c r="F19" s="216"/>
      <c r="G19" s="209"/>
      <c r="H19" s="216"/>
      <c r="I19" s="209">
        <f>SUMIF(F47:F51,A19,I47:I51)</f>
        <v>0</v>
      </c>
      <c r="J19" s="210"/>
    </row>
    <row r="20" spans="1:10" ht="23.25" customHeight="1" x14ac:dyDescent="0.2">
      <c r="A20" s="141" t="s">
        <v>66</v>
      </c>
      <c r="B20" s="142" t="s">
        <v>27</v>
      </c>
      <c r="C20" s="58"/>
      <c r="D20" s="59"/>
      <c r="E20" s="209"/>
      <c r="F20" s="216"/>
      <c r="G20" s="209"/>
      <c r="H20" s="216"/>
      <c r="I20" s="209">
        <f>SUMIF(F47:F51,A20,I47:I51)</f>
        <v>0</v>
      </c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ZakladDPHSni*SazbaDPH1/100</f>
        <v>0</v>
      </c>
      <c r="H24" s="233"/>
      <c r="I24" s="23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f>ZakladDPHZakl*SazbaDPH2/100</f>
        <v>0</v>
      </c>
      <c r="H26" s="204"/>
      <c r="I26" s="20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5">
        <f>0</f>
        <v>0</v>
      </c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3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6">
        <f>ZakladDPHSni+DPHSni+ZakladDPHZakl+DPHZakl+Zaokrouhleni</f>
        <v>0</v>
      </c>
      <c r="H29" s="206"/>
      <c r="I29" s="206"/>
      <c r="J29" s="119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50</v>
      </c>
      <c r="C39" s="234" t="s">
        <v>45</v>
      </c>
      <c r="D39" s="235"/>
      <c r="E39" s="235"/>
      <c r="F39" s="108">
        <f>'Rozpočet Pol'!AC37</f>
        <v>0</v>
      </c>
      <c r="G39" s="109">
        <f>'Rozpočet Pol'!AD37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6" t="s">
        <v>51</v>
      </c>
      <c r="C40" s="237"/>
      <c r="D40" s="237"/>
      <c r="E40" s="238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53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54</v>
      </c>
      <c r="G46" s="129"/>
      <c r="H46" s="129"/>
      <c r="I46" s="239" t="s">
        <v>28</v>
      </c>
      <c r="J46" s="239"/>
    </row>
    <row r="47" spans="1:10" ht="25.5" customHeight="1" x14ac:dyDescent="0.2">
      <c r="A47" s="122"/>
      <c r="B47" s="130" t="s">
        <v>55</v>
      </c>
      <c r="C47" s="241" t="s">
        <v>56</v>
      </c>
      <c r="D47" s="242"/>
      <c r="E47" s="242"/>
      <c r="F47" s="132" t="s">
        <v>23</v>
      </c>
      <c r="G47" s="133"/>
      <c r="H47" s="133"/>
      <c r="I47" s="240">
        <f>'Rozpočet Pol'!G8</f>
        <v>0</v>
      </c>
      <c r="J47" s="240"/>
    </row>
    <row r="48" spans="1:10" ht="25.5" customHeight="1" x14ac:dyDescent="0.2">
      <c r="A48" s="122"/>
      <c r="B48" s="124" t="s">
        <v>57</v>
      </c>
      <c r="C48" s="224" t="s">
        <v>58</v>
      </c>
      <c r="D48" s="225"/>
      <c r="E48" s="225"/>
      <c r="F48" s="134" t="s">
        <v>23</v>
      </c>
      <c r="G48" s="135"/>
      <c r="H48" s="135"/>
      <c r="I48" s="223">
        <f>'Rozpočet Pol'!G20</f>
        <v>0</v>
      </c>
      <c r="J48" s="223"/>
    </row>
    <row r="49" spans="1:10" ht="25.5" customHeight="1" x14ac:dyDescent="0.2">
      <c r="A49" s="122"/>
      <c r="B49" s="124" t="s">
        <v>59</v>
      </c>
      <c r="C49" s="224" t="s">
        <v>60</v>
      </c>
      <c r="D49" s="225"/>
      <c r="E49" s="225"/>
      <c r="F49" s="134" t="s">
        <v>23</v>
      </c>
      <c r="G49" s="135"/>
      <c r="H49" s="135"/>
      <c r="I49" s="223">
        <f>'Rozpočet Pol'!G22</f>
        <v>0</v>
      </c>
      <c r="J49" s="223"/>
    </row>
    <row r="50" spans="1:10" ht="25.5" customHeight="1" x14ac:dyDescent="0.2">
      <c r="A50" s="122"/>
      <c r="B50" s="124" t="s">
        <v>61</v>
      </c>
      <c r="C50" s="224" t="s">
        <v>62</v>
      </c>
      <c r="D50" s="225"/>
      <c r="E50" s="225"/>
      <c r="F50" s="134" t="s">
        <v>23</v>
      </c>
      <c r="G50" s="135"/>
      <c r="H50" s="135"/>
      <c r="I50" s="223">
        <f>'Rozpočet Pol'!G28</f>
        <v>0</v>
      </c>
      <c r="J50" s="223"/>
    </row>
    <row r="51" spans="1:10" ht="25.5" customHeight="1" x14ac:dyDescent="0.2">
      <c r="A51" s="122"/>
      <c r="B51" s="131" t="s">
        <v>63</v>
      </c>
      <c r="C51" s="245" t="s">
        <v>64</v>
      </c>
      <c r="D51" s="246"/>
      <c r="E51" s="246"/>
      <c r="F51" s="136" t="s">
        <v>23</v>
      </c>
      <c r="G51" s="137"/>
      <c r="H51" s="137"/>
      <c r="I51" s="244">
        <f>'Rozpočet Pol'!G34</f>
        <v>0</v>
      </c>
      <c r="J51" s="244"/>
    </row>
    <row r="52" spans="1:10" ht="25.5" customHeight="1" x14ac:dyDescent="0.2">
      <c r="A52" s="123"/>
      <c r="B52" s="127" t="s">
        <v>1</v>
      </c>
      <c r="C52" s="127"/>
      <c r="D52" s="128"/>
      <c r="E52" s="128"/>
      <c r="F52" s="138"/>
      <c r="G52" s="139"/>
      <c r="H52" s="139"/>
      <c r="I52" s="243">
        <f>SUM(I47:I51)</f>
        <v>0</v>
      </c>
      <c r="J52" s="243"/>
    </row>
    <row r="53" spans="1:10" x14ac:dyDescent="0.2">
      <c r="F53" s="140"/>
      <c r="G53" s="96"/>
      <c r="H53" s="140"/>
      <c r="I53" s="96"/>
      <c r="J53" s="96"/>
    </row>
    <row r="54" spans="1:10" x14ac:dyDescent="0.2">
      <c r="F54" s="140"/>
      <c r="G54" s="96"/>
      <c r="H54" s="140"/>
      <c r="I54" s="96"/>
      <c r="J54" s="96"/>
    </row>
    <row r="55" spans="1:10" x14ac:dyDescent="0.2">
      <c r="F55" s="140"/>
      <c r="G55" s="96"/>
      <c r="H55" s="140"/>
      <c r="I55" s="96"/>
      <c r="J5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7"/>
  <sheetViews>
    <sheetView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3" t="s">
        <v>151</v>
      </c>
      <c r="B1" s="263"/>
      <c r="C1" s="263"/>
      <c r="D1" s="263"/>
      <c r="E1" s="263"/>
      <c r="F1" s="263"/>
      <c r="G1" s="263"/>
      <c r="AE1" t="s">
        <v>68</v>
      </c>
    </row>
    <row r="2" spans="1:60" ht="24.95" customHeight="1" x14ac:dyDescent="0.2">
      <c r="A2" s="145" t="s">
        <v>67</v>
      </c>
      <c r="B2" s="143"/>
      <c r="C2" s="264" t="s">
        <v>152</v>
      </c>
      <c r="D2" s="265"/>
      <c r="E2" s="265"/>
      <c r="F2" s="265"/>
      <c r="G2" s="266"/>
      <c r="AE2" t="s">
        <v>69</v>
      </c>
    </row>
    <row r="3" spans="1:60" ht="24.95" customHeight="1" x14ac:dyDescent="0.2">
      <c r="A3" s="146" t="s">
        <v>7</v>
      </c>
      <c r="B3" s="144"/>
      <c r="C3" s="267" t="s">
        <v>42</v>
      </c>
      <c r="D3" s="268"/>
      <c r="E3" s="268"/>
      <c r="F3" s="268"/>
      <c r="G3" s="269"/>
      <c r="AE3" t="s">
        <v>70</v>
      </c>
    </row>
    <row r="4" spans="1:60" ht="24.95" hidden="1" customHeight="1" x14ac:dyDescent="0.2">
      <c r="A4" s="146" t="s">
        <v>8</v>
      </c>
      <c r="B4" s="144"/>
      <c r="C4" s="267"/>
      <c r="D4" s="268"/>
      <c r="E4" s="268"/>
      <c r="F4" s="268"/>
      <c r="G4" s="269"/>
      <c r="AE4" t="s">
        <v>71</v>
      </c>
    </row>
    <row r="5" spans="1:60" hidden="1" x14ac:dyDescent="0.2">
      <c r="A5" s="147" t="s">
        <v>72</v>
      </c>
      <c r="B5" s="148"/>
      <c r="C5" s="149"/>
      <c r="D5" s="150"/>
      <c r="E5" s="150"/>
      <c r="F5" s="150"/>
      <c r="G5" s="151"/>
      <c r="AE5" t="s">
        <v>73</v>
      </c>
    </row>
    <row r="7" spans="1:60" ht="38.25" x14ac:dyDescent="0.2">
      <c r="A7" s="156" t="s">
        <v>74</v>
      </c>
      <c r="B7" s="157" t="s">
        <v>75</v>
      </c>
      <c r="C7" s="157" t="s">
        <v>76</v>
      </c>
      <c r="D7" s="156" t="s">
        <v>77</v>
      </c>
      <c r="E7" s="156" t="s">
        <v>78</v>
      </c>
      <c r="F7" s="152" t="s">
        <v>79</v>
      </c>
      <c r="G7" s="173" t="s">
        <v>28</v>
      </c>
      <c r="H7" s="174" t="s">
        <v>29</v>
      </c>
      <c r="I7" s="174" t="s">
        <v>80</v>
      </c>
      <c r="J7" s="174" t="s">
        <v>30</v>
      </c>
      <c r="K7" s="174" t="s">
        <v>81</v>
      </c>
      <c r="L7" s="174" t="s">
        <v>82</v>
      </c>
      <c r="M7" s="174" t="s">
        <v>83</v>
      </c>
      <c r="N7" s="174" t="s">
        <v>84</v>
      </c>
      <c r="O7" s="174" t="s">
        <v>85</v>
      </c>
      <c r="P7" s="174" t="s">
        <v>86</v>
      </c>
      <c r="Q7" s="174" t="s">
        <v>87</v>
      </c>
      <c r="R7" s="174" t="s">
        <v>88</v>
      </c>
      <c r="S7" s="174" t="s">
        <v>89</v>
      </c>
      <c r="T7" s="174" t="s">
        <v>90</v>
      </c>
      <c r="U7" s="159" t="s">
        <v>91</v>
      </c>
    </row>
    <row r="8" spans="1:60" x14ac:dyDescent="0.2">
      <c r="A8" s="175" t="s">
        <v>92</v>
      </c>
      <c r="B8" s="176" t="s">
        <v>55</v>
      </c>
      <c r="C8" s="177" t="s">
        <v>56</v>
      </c>
      <c r="D8" s="178"/>
      <c r="E8" s="179"/>
      <c r="F8" s="180"/>
      <c r="G8" s="180">
        <f>SUMIF(AE9:AE19,"&lt;&gt;NOR",G9:G19)</f>
        <v>0</v>
      </c>
      <c r="H8" s="180"/>
      <c r="I8" s="180">
        <f>SUM(I9:I19)</f>
        <v>0</v>
      </c>
      <c r="J8" s="180"/>
      <c r="K8" s="180">
        <f>SUM(K9:K19)</f>
        <v>0</v>
      </c>
      <c r="L8" s="180"/>
      <c r="M8" s="180">
        <f>SUM(M9:M19)</f>
        <v>0</v>
      </c>
      <c r="N8" s="158"/>
      <c r="O8" s="158">
        <f>SUM(O9:O19)</f>
        <v>0.19273999999999999</v>
      </c>
      <c r="P8" s="158"/>
      <c r="Q8" s="158">
        <f>SUM(Q9:Q19)</f>
        <v>0</v>
      </c>
      <c r="R8" s="158"/>
      <c r="S8" s="158"/>
      <c r="T8" s="175"/>
      <c r="U8" s="158">
        <f>SUM(U9:U19)</f>
        <v>137.33000000000001</v>
      </c>
      <c r="AE8" t="s">
        <v>93</v>
      </c>
    </row>
    <row r="9" spans="1:60" outlineLevel="1" x14ac:dyDescent="0.2">
      <c r="A9" s="154">
        <v>1</v>
      </c>
      <c r="B9" s="160" t="s">
        <v>94</v>
      </c>
      <c r="C9" s="193" t="s">
        <v>95</v>
      </c>
      <c r="D9" s="162" t="s">
        <v>96</v>
      </c>
      <c r="E9" s="168">
        <v>18.399999999999999</v>
      </c>
      <c r="F9" s="170"/>
      <c r="G9" s="171">
        <f t="shared" ref="G9:G19" si="0">ROUND(E9*F9,2)</f>
        <v>0</v>
      </c>
      <c r="H9" s="170"/>
      <c r="I9" s="171">
        <f t="shared" ref="I9:I19" si="1">ROUND(E9*H9,2)</f>
        <v>0</v>
      </c>
      <c r="J9" s="170"/>
      <c r="K9" s="171">
        <f t="shared" ref="K9:K19" si="2">ROUND(E9*J9,2)</f>
        <v>0</v>
      </c>
      <c r="L9" s="171">
        <v>21</v>
      </c>
      <c r="M9" s="171">
        <f t="shared" ref="M9:M19" si="3">G9*(1+L9/100)</f>
        <v>0</v>
      </c>
      <c r="N9" s="163">
        <v>0</v>
      </c>
      <c r="O9" s="163">
        <f t="shared" ref="O9:O19" si="4">ROUND(E9*N9,5)</f>
        <v>0</v>
      </c>
      <c r="P9" s="163">
        <v>0</v>
      </c>
      <c r="Q9" s="163">
        <f t="shared" ref="Q9:Q19" si="5">ROUND(E9*P9,5)</f>
        <v>0</v>
      </c>
      <c r="R9" s="163"/>
      <c r="S9" s="163"/>
      <c r="T9" s="164">
        <v>1.014</v>
      </c>
      <c r="U9" s="163">
        <f t="shared" ref="U9:U19" si="6">ROUND(E9*T9,2)</f>
        <v>18.66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97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98</v>
      </c>
      <c r="C10" s="193" t="s">
        <v>99</v>
      </c>
      <c r="D10" s="162" t="s">
        <v>96</v>
      </c>
      <c r="E10" s="168">
        <v>13.8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/>
      <c r="T10" s="164">
        <v>1.992</v>
      </c>
      <c r="U10" s="163">
        <f t="shared" si="6"/>
        <v>27.49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97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100</v>
      </c>
      <c r="C11" s="193" t="s">
        <v>101</v>
      </c>
      <c r="D11" s="162" t="s">
        <v>96</v>
      </c>
      <c r="E11" s="168">
        <v>13.8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/>
      <c r="T11" s="164">
        <v>1.0920000000000001</v>
      </c>
      <c r="U11" s="163">
        <f t="shared" si="6"/>
        <v>15.07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97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102</v>
      </c>
      <c r="C12" s="193" t="s">
        <v>103</v>
      </c>
      <c r="D12" s="162" t="s">
        <v>96</v>
      </c>
      <c r="E12" s="168">
        <v>18.399999999999999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/>
      <c r="T12" s="164">
        <v>0.23400000000000001</v>
      </c>
      <c r="U12" s="163">
        <f t="shared" si="6"/>
        <v>4.3099999999999996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97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54">
        <v>5</v>
      </c>
      <c r="B13" s="160" t="s">
        <v>104</v>
      </c>
      <c r="C13" s="193" t="s">
        <v>105</v>
      </c>
      <c r="D13" s="162" t="s">
        <v>96</v>
      </c>
      <c r="E13" s="168">
        <v>9.1999999999999993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/>
      <c r="T13" s="164">
        <v>0.23</v>
      </c>
      <c r="U13" s="163">
        <f t="shared" si="6"/>
        <v>2.12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97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106</v>
      </c>
      <c r="C14" s="193" t="s">
        <v>107</v>
      </c>
      <c r="D14" s="162" t="s">
        <v>96</v>
      </c>
      <c r="E14" s="168">
        <v>9.1999999999999993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/>
      <c r="T14" s="164">
        <v>1.23</v>
      </c>
      <c r="U14" s="163">
        <f t="shared" si="6"/>
        <v>11.32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97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0" t="s">
        <v>108</v>
      </c>
      <c r="C15" s="193" t="s">
        <v>109</v>
      </c>
      <c r="D15" s="162" t="s">
        <v>96</v>
      </c>
      <c r="E15" s="168">
        <v>46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/>
      <c r="T15" s="164">
        <v>0.65200000000000002</v>
      </c>
      <c r="U15" s="163">
        <f t="shared" si="6"/>
        <v>29.99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97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8</v>
      </c>
      <c r="B16" s="160" t="s">
        <v>110</v>
      </c>
      <c r="C16" s="193" t="s">
        <v>111</v>
      </c>
      <c r="D16" s="162" t="s">
        <v>96</v>
      </c>
      <c r="E16" s="168">
        <v>46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/>
      <c r="T16" s="164">
        <v>7.3999999999999996E-2</v>
      </c>
      <c r="U16" s="163">
        <f t="shared" si="6"/>
        <v>3.4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97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54">
        <v>9</v>
      </c>
      <c r="B17" s="160" t="s">
        <v>110</v>
      </c>
      <c r="C17" s="193" t="s">
        <v>112</v>
      </c>
      <c r="D17" s="162" t="s">
        <v>96</v>
      </c>
      <c r="E17" s="168">
        <v>46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21</v>
      </c>
      <c r="M17" s="171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/>
      <c r="T17" s="164">
        <v>7.3999999999999996E-2</v>
      </c>
      <c r="U17" s="163">
        <f t="shared" si="6"/>
        <v>3.4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97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10</v>
      </c>
      <c r="B18" s="160" t="s">
        <v>113</v>
      </c>
      <c r="C18" s="193" t="s">
        <v>114</v>
      </c>
      <c r="D18" s="162" t="s">
        <v>96</v>
      </c>
      <c r="E18" s="168">
        <v>46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21</v>
      </c>
      <c r="M18" s="171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/>
      <c r="T18" s="164">
        <v>0.20200000000000001</v>
      </c>
      <c r="U18" s="163">
        <f t="shared" si="6"/>
        <v>9.2899999999999991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97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11</v>
      </c>
      <c r="B19" s="160" t="s">
        <v>115</v>
      </c>
      <c r="C19" s="193" t="s">
        <v>116</v>
      </c>
      <c r="D19" s="162" t="s">
        <v>117</v>
      </c>
      <c r="E19" s="168">
        <v>23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21</v>
      </c>
      <c r="M19" s="171">
        <f t="shared" si="3"/>
        <v>0</v>
      </c>
      <c r="N19" s="163">
        <v>8.3800000000000003E-3</v>
      </c>
      <c r="O19" s="163">
        <f t="shared" si="4"/>
        <v>0.19273999999999999</v>
      </c>
      <c r="P19" s="163">
        <v>0</v>
      </c>
      <c r="Q19" s="163">
        <f t="shared" si="5"/>
        <v>0</v>
      </c>
      <c r="R19" s="163"/>
      <c r="S19" s="163"/>
      <c r="T19" s="164">
        <v>0.53400000000000003</v>
      </c>
      <c r="U19" s="163">
        <f t="shared" si="6"/>
        <v>12.28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97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x14ac:dyDescent="0.2">
      <c r="A20" s="155" t="s">
        <v>92</v>
      </c>
      <c r="B20" s="161" t="s">
        <v>57</v>
      </c>
      <c r="C20" s="194" t="s">
        <v>58</v>
      </c>
      <c r="D20" s="165"/>
      <c r="E20" s="169"/>
      <c r="F20" s="172"/>
      <c r="G20" s="172">
        <f>SUMIF(AE21:AE21,"&lt;&gt;NOR",G21:G21)</f>
        <v>0</v>
      </c>
      <c r="H20" s="172"/>
      <c r="I20" s="172">
        <f>SUM(I21:I21)</f>
        <v>0</v>
      </c>
      <c r="J20" s="172"/>
      <c r="K20" s="172">
        <f>SUM(K21:K21)</f>
        <v>0</v>
      </c>
      <c r="L20" s="172"/>
      <c r="M20" s="172">
        <f>SUM(M21:M21)</f>
        <v>0</v>
      </c>
      <c r="N20" s="166"/>
      <c r="O20" s="166">
        <f>SUM(O21:O21)</f>
        <v>28.968039999999998</v>
      </c>
      <c r="P20" s="166"/>
      <c r="Q20" s="166">
        <f>SUM(Q21:Q21)</f>
        <v>0</v>
      </c>
      <c r="R20" s="166"/>
      <c r="S20" s="166"/>
      <c r="T20" s="167"/>
      <c r="U20" s="166">
        <f>SUM(U21:U21)</f>
        <v>8.92</v>
      </c>
      <c r="AE20" t="s">
        <v>93</v>
      </c>
    </row>
    <row r="21" spans="1:60" outlineLevel="1" x14ac:dyDescent="0.2">
      <c r="A21" s="154">
        <v>12</v>
      </c>
      <c r="B21" s="160" t="s">
        <v>118</v>
      </c>
      <c r="C21" s="193" t="s">
        <v>119</v>
      </c>
      <c r="D21" s="162" t="s">
        <v>96</v>
      </c>
      <c r="E21" s="168">
        <v>9.1999999999999993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3">
        <v>3.1486999999999998</v>
      </c>
      <c r="O21" s="163">
        <f>ROUND(E21*N21,5)</f>
        <v>28.968039999999998</v>
      </c>
      <c r="P21" s="163">
        <v>0</v>
      </c>
      <c r="Q21" s="163">
        <f>ROUND(E21*P21,5)</f>
        <v>0</v>
      </c>
      <c r="R21" s="163"/>
      <c r="S21" s="163"/>
      <c r="T21" s="164">
        <v>0.97</v>
      </c>
      <c r="U21" s="163">
        <f>ROUND(E21*T21,2)</f>
        <v>8.92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97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x14ac:dyDescent="0.2">
      <c r="A22" s="155" t="s">
        <v>92</v>
      </c>
      <c r="B22" s="161" t="s">
        <v>59</v>
      </c>
      <c r="C22" s="194" t="s">
        <v>60</v>
      </c>
      <c r="D22" s="165"/>
      <c r="E22" s="169"/>
      <c r="F22" s="172"/>
      <c r="G22" s="172">
        <f>SUMIF(AE23:AE27,"&lt;&gt;NOR",G23:G27)</f>
        <v>0</v>
      </c>
      <c r="H22" s="172"/>
      <c r="I22" s="172">
        <f>SUM(I23:I27)</f>
        <v>0</v>
      </c>
      <c r="J22" s="172"/>
      <c r="K22" s="172">
        <f>SUM(K23:K27)</f>
        <v>0</v>
      </c>
      <c r="L22" s="172"/>
      <c r="M22" s="172">
        <f>SUM(M23:M27)</f>
        <v>0</v>
      </c>
      <c r="N22" s="166"/>
      <c r="O22" s="166">
        <f>SUM(O23:O27)</f>
        <v>63.334879999999991</v>
      </c>
      <c r="P22" s="166"/>
      <c r="Q22" s="166">
        <f>SUM(Q23:Q27)</f>
        <v>0</v>
      </c>
      <c r="R22" s="166"/>
      <c r="S22" s="166"/>
      <c r="T22" s="167"/>
      <c r="U22" s="166">
        <f>SUM(U23:U27)</f>
        <v>94.049999999999983</v>
      </c>
      <c r="AE22" t="s">
        <v>93</v>
      </c>
    </row>
    <row r="23" spans="1:60" ht="22.5" outlineLevel="1" x14ac:dyDescent="0.2">
      <c r="A23" s="154">
        <v>13</v>
      </c>
      <c r="B23" s="160" t="s">
        <v>120</v>
      </c>
      <c r="C23" s="193" t="s">
        <v>121</v>
      </c>
      <c r="D23" s="162" t="s">
        <v>122</v>
      </c>
      <c r="E23" s="168">
        <v>78.75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3">
        <v>0.75124999999999997</v>
      </c>
      <c r="O23" s="163">
        <f>ROUND(E23*N23,5)</f>
        <v>59.160939999999997</v>
      </c>
      <c r="P23" s="163">
        <v>0</v>
      </c>
      <c r="Q23" s="163">
        <f>ROUND(E23*P23,5)</f>
        <v>0</v>
      </c>
      <c r="R23" s="163"/>
      <c r="S23" s="163"/>
      <c r="T23" s="164">
        <v>0.93400000000000005</v>
      </c>
      <c r="U23" s="163">
        <f>ROUND(E23*T23,2)</f>
        <v>73.55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97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14</v>
      </c>
      <c r="B24" s="160" t="s">
        <v>123</v>
      </c>
      <c r="C24" s="193" t="s">
        <v>124</v>
      </c>
      <c r="D24" s="162" t="s">
        <v>122</v>
      </c>
      <c r="E24" s="168">
        <v>13.8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3">
        <v>3.9309999999999998E-2</v>
      </c>
      <c r="O24" s="163">
        <f>ROUND(E24*N24,5)</f>
        <v>0.54247999999999996</v>
      </c>
      <c r="P24" s="163">
        <v>0</v>
      </c>
      <c r="Q24" s="163">
        <f>ROUND(E24*P24,5)</f>
        <v>0</v>
      </c>
      <c r="R24" s="163"/>
      <c r="S24" s="163"/>
      <c r="T24" s="164">
        <v>0.65</v>
      </c>
      <c r="U24" s="163">
        <f>ROUND(E24*T24,2)</f>
        <v>8.9700000000000006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97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54">
        <v>15</v>
      </c>
      <c r="B25" s="160" t="s">
        <v>125</v>
      </c>
      <c r="C25" s="193" t="s">
        <v>126</v>
      </c>
      <c r="D25" s="162" t="s">
        <v>122</v>
      </c>
      <c r="E25" s="168">
        <v>13.8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3">
        <v>0</v>
      </c>
      <c r="O25" s="163">
        <f>ROUND(E25*N25,5)</f>
        <v>0</v>
      </c>
      <c r="P25" s="163">
        <v>0</v>
      </c>
      <c r="Q25" s="163">
        <f>ROUND(E25*P25,5)</f>
        <v>0</v>
      </c>
      <c r="R25" s="163"/>
      <c r="S25" s="163"/>
      <c r="T25" s="164">
        <v>0.35</v>
      </c>
      <c r="U25" s="163">
        <f>ROUND(E25*T25,2)</f>
        <v>4.83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97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16</v>
      </c>
      <c r="B26" s="160" t="s">
        <v>127</v>
      </c>
      <c r="C26" s="193" t="s">
        <v>128</v>
      </c>
      <c r="D26" s="162" t="s">
        <v>129</v>
      </c>
      <c r="E26" s="168">
        <v>0.124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63">
        <v>1.0202899999999999</v>
      </c>
      <c r="O26" s="163">
        <f>ROUND(E26*N26,5)</f>
        <v>0.12651999999999999</v>
      </c>
      <c r="P26" s="163">
        <v>0</v>
      </c>
      <c r="Q26" s="163">
        <f>ROUND(E26*P26,5)</f>
        <v>0</v>
      </c>
      <c r="R26" s="163"/>
      <c r="S26" s="163"/>
      <c r="T26" s="164">
        <v>25.271000000000001</v>
      </c>
      <c r="U26" s="163">
        <f>ROUND(E26*T26,2)</f>
        <v>3.13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97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54">
        <v>17</v>
      </c>
      <c r="B27" s="160" t="s">
        <v>130</v>
      </c>
      <c r="C27" s="193" t="s">
        <v>131</v>
      </c>
      <c r="D27" s="162" t="s">
        <v>96</v>
      </c>
      <c r="E27" s="168">
        <v>1.38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3">
        <v>2.5398100000000001</v>
      </c>
      <c r="O27" s="163">
        <f>ROUND(E27*N27,5)</f>
        <v>3.5049399999999999</v>
      </c>
      <c r="P27" s="163">
        <v>0</v>
      </c>
      <c r="Q27" s="163">
        <f>ROUND(E27*P27,5)</f>
        <v>0</v>
      </c>
      <c r="R27" s="163"/>
      <c r="S27" s="163"/>
      <c r="T27" s="164">
        <v>2.585</v>
      </c>
      <c r="U27" s="163">
        <f>ROUND(E27*T27,2)</f>
        <v>3.57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97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x14ac:dyDescent="0.2">
      <c r="A28" s="155" t="s">
        <v>92</v>
      </c>
      <c r="B28" s="161" t="s">
        <v>61</v>
      </c>
      <c r="C28" s="194" t="s">
        <v>62</v>
      </c>
      <c r="D28" s="165"/>
      <c r="E28" s="169"/>
      <c r="F28" s="172"/>
      <c r="G28" s="172">
        <f>SUMIF(AE29:AE33,"&lt;&gt;NOR",G29:G33)</f>
        <v>0</v>
      </c>
      <c r="H28" s="172"/>
      <c r="I28" s="172">
        <f>SUM(I29:I33)</f>
        <v>0</v>
      </c>
      <c r="J28" s="172"/>
      <c r="K28" s="172">
        <f>SUM(K29:K33)</f>
        <v>0</v>
      </c>
      <c r="L28" s="172"/>
      <c r="M28" s="172">
        <f>SUM(M29:M33)</f>
        <v>0</v>
      </c>
      <c r="N28" s="166"/>
      <c r="O28" s="166">
        <f>SUM(O29:O33)</f>
        <v>63.458220000000004</v>
      </c>
      <c r="P28" s="166"/>
      <c r="Q28" s="166">
        <f>SUM(Q29:Q33)</f>
        <v>0</v>
      </c>
      <c r="R28" s="166"/>
      <c r="S28" s="166"/>
      <c r="T28" s="167"/>
      <c r="U28" s="166">
        <f>SUM(U29:U33)</f>
        <v>70.17</v>
      </c>
      <c r="AE28" t="s">
        <v>93</v>
      </c>
    </row>
    <row r="29" spans="1:60" outlineLevel="1" x14ac:dyDescent="0.2">
      <c r="A29" s="154">
        <v>18</v>
      </c>
      <c r="B29" s="160" t="s">
        <v>132</v>
      </c>
      <c r="C29" s="193" t="s">
        <v>133</v>
      </c>
      <c r="D29" s="162" t="s">
        <v>122</v>
      </c>
      <c r="E29" s="168">
        <v>39.1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3">
        <v>0.30005999999999999</v>
      </c>
      <c r="O29" s="163">
        <f>ROUND(E29*N29,5)</f>
        <v>11.73235</v>
      </c>
      <c r="P29" s="163">
        <v>0</v>
      </c>
      <c r="Q29" s="163">
        <f>ROUND(E29*P29,5)</f>
        <v>0</v>
      </c>
      <c r="R29" s="163"/>
      <c r="S29" s="163"/>
      <c r="T29" s="164">
        <v>4.2000000000000003E-2</v>
      </c>
      <c r="U29" s="163">
        <f>ROUND(E29*T29,2)</f>
        <v>1.64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97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19</v>
      </c>
      <c r="B30" s="160" t="s">
        <v>134</v>
      </c>
      <c r="C30" s="193" t="s">
        <v>135</v>
      </c>
      <c r="D30" s="162" t="s">
        <v>122</v>
      </c>
      <c r="E30" s="168">
        <v>39.1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63">
        <v>0.26250000000000001</v>
      </c>
      <c r="O30" s="163">
        <f>ROUND(E30*N30,5)</f>
        <v>10.26375</v>
      </c>
      <c r="P30" s="163">
        <v>0</v>
      </c>
      <c r="Q30" s="163">
        <f>ROUND(E30*P30,5)</f>
        <v>0</v>
      </c>
      <c r="R30" s="163"/>
      <c r="S30" s="163"/>
      <c r="T30" s="164">
        <v>0.16600000000000001</v>
      </c>
      <c r="U30" s="163">
        <f>ROUND(E30*T30,2)</f>
        <v>6.49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97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20</v>
      </c>
      <c r="B31" s="160" t="s">
        <v>136</v>
      </c>
      <c r="C31" s="193" t="s">
        <v>137</v>
      </c>
      <c r="D31" s="162" t="s">
        <v>122</v>
      </c>
      <c r="E31" s="168">
        <v>39.1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3">
        <v>0.72618000000000005</v>
      </c>
      <c r="O31" s="163">
        <f>ROUND(E31*N31,5)</f>
        <v>28.393640000000001</v>
      </c>
      <c r="P31" s="163">
        <v>0</v>
      </c>
      <c r="Q31" s="163">
        <f>ROUND(E31*P31,5)</f>
        <v>0</v>
      </c>
      <c r="R31" s="163"/>
      <c r="S31" s="163"/>
      <c r="T31" s="164">
        <v>1.1910000000000001</v>
      </c>
      <c r="U31" s="163">
        <f>ROUND(E31*T31,2)</f>
        <v>46.57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97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21</v>
      </c>
      <c r="B32" s="160" t="s">
        <v>138</v>
      </c>
      <c r="C32" s="193" t="s">
        <v>139</v>
      </c>
      <c r="D32" s="162" t="s">
        <v>140</v>
      </c>
      <c r="E32" s="168">
        <v>16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63">
        <v>0.19117999999999999</v>
      </c>
      <c r="O32" s="163">
        <f>ROUND(E32*N32,5)</f>
        <v>3.0588799999999998</v>
      </c>
      <c r="P32" s="163">
        <v>0</v>
      </c>
      <c r="Q32" s="163">
        <f>ROUND(E32*P32,5)</f>
        <v>0</v>
      </c>
      <c r="R32" s="163"/>
      <c r="S32" s="163"/>
      <c r="T32" s="164">
        <v>0.96699999999999997</v>
      </c>
      <c r="U32" s="163">
        <f>ROUND(E32*T32,2)</f>
        <v>15.47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97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54">
        <v>22</v>
      </c>
      <c r="B33" s="160" t="s">
        <v>141</v>
      </c>
      <c r="C33" s="193" t="s">
        <v>142</v>
      </c>
      <c r="D33" s="162" t="s">
        <v>117</v>
      </c>
      <c r="E33" s="168">
        <v>36.799999999999997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63">
        <v>0.27200000000000002</v>
      </c>
      <c r="O33" s="163">
        <f>ROUND(E33*N33,5)</f>
        <v>10.009600000000001</v>
      </c>
      <c r="P33" s="163">
        <v>0</v>
      </c>
      <c r="Q33" s="163">
        <f>ROUND(E33*P33,5)</f>
        <v>0</v>
      </c>
      <c r="R33" s="163"/>
      <c r="S33" s="163"/>
      <c r="T33" s="164">
        <v>0</v>
      </c>
      <c r="U33" s="163">
        <f>ROUND(E33*T33,2)</f>
        <v>0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143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x14ac:dyDescent="0.2">
      <c r="A34" s="155" t="s">
        <v>92</v>
      </c>
      <c r="B34" s="161" t="s">
        <v>63</v>
      </c>
      <c r="C34" s="194" t="s">
        <v>64</v>
      </c>
      <c r="D34" s="165"/>
      <c r="E34" s="169"/>
      <c r="F34" s="172"/>
      <c r="G34" s="172">
        <f>SUMIF(AE35:AE35,"&lt;&gt;NOR",G35:G35)</f>
        <v>0</v>
      </c>
      <c r="H34" s="172"/>
      <c r="I34" s="172">
        <f>SUM(I35:I35)</f>
        <v>0</v>
      </c>
      <c r="J34" s="172"/>
      <c r="K34" s="172">
        <f>SUM(K35:K35)</f>
        <v>0</v>
      </c>
      <c r="L34" s="172"/>
      <c r="M34" s="172">
        <f>SUM(M35:M35)</f>
        <v>0</v>
      </c>
      <c r="N34" s="166"/>
      <c r="O34" s="166">
        <f>SUM(O35:O35)</f>
        <v>0</v>
      </c>
      <c r="P34" s="166"/>
      <c r="Q34" s="166">
        <f>SUM(Q35:Q35)</f>
        <v>0</v>
      </c>
      <c r="R34" s="166"/>
      <c r="S34" s="166"/>
      <c r="T34" s="167"/>
      <c r="U34" s="166">
        <f>SUM(U35:U35)</f>
        <v>36.18</v>
      </c>
      <c r="AE34" t="s">
        <v>93</v>
      </c>
    </row>
    <row r="35" spans="1:60" outlineLevel="1" x14ac:dyDescent="0.2">
      <c r="A35" s="181">
        <v>23</v>
      </c>
      <c r="B35" s="182" t="s">
        <v>144</v>
      </c>
      <c r="C35" s="195" t="s">
        <v>145</v>
      </c>
      <c r="D35" s="183" t="s">
        <v>129</v>
      </c>
      <c r="E35" s="184">
        <v>155.95388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7">
        <v>0</v>
      </c>
      <c r="O35" s="187">
        <f>ROUND(E35*N35,5)</f>
        <v>0</v>
      </c>
      <c r="P35" s="187">
        <v>0</v>
      </c>
      <c r="Q35" s="187">
        <f>ROUND(E35*P35,5)</f>
        <v>0</v>
      </c>
      <c r="R35" s="187"/>
      <c r="S35" s="187"/>
      <c r="T35" s="188">
        <v>0.23200000000000001</v>
      </c>
      <c r="U35" s="187">
        <f>ROUND(E35*T35,2)</f>
        <v>36.18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97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x14ac:dyDescent="0.2">
      <c r="A36" s="6"/>
      <c r="B36" s="7" t="s">
        <v>146</v>
      </c>
      <c r="C36" s="196" t="s">
        <v>146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AC36">
        <v>15</v>
      </c>
      <c r="AD36">
        <v>21</v>
      </c>
    </row>
    <row r="37" spans="1:60" x14ac:dyDescent="0.2">
      <c r="A37" s="189"/>
      <c r="B37" s="190">
        <v>26</v>
      </c>
      <c r="C37" s="197" t="s">
        <v>146</v>
      </c>
      <c r="D37" s="191"/>
      <c r="E37" s="191"/>
      <c r="F37" s="191"/>
      <c r="G37" s="192">
        <f>G8+G20+G22+G28+G34</f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AC37">
        <f>SUMIF(L7:L35,AC36,G7:G35)</f>
        <v>0</v>
      </c>
      <c r="AD37">
        <f>SUMIF(L7:L35,AD36,G7:G35)</f>
        <v>0</v>
      </c>
      <c r="AE37" t="s">
        <v>147</v>
      </c>
    </row>
    <row r="38" spans="1:60" x14ac:dyDescent="0.2">
      <c r="A38" s="6"/>
      <c r="B38" s="7" t="s">
        <v>146</v>
      </c>
      <c r="C38" s="196" t="s">
        <v>146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60" x14ac:dyDescent="0.2">
      <c r="A39" s="6"/>
      <c r="B39" s="7" t="s">
        <v>146</v>
      </c>
      <c r="C39" s="196" t="s">
        <v>146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60" x14ac:dyDescent="0.2">
      <c r="A40" s="270">
        <v>33</v>
      </c>
      <c r="B40" s="270"/>
      <c r="C40" s="27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60" x14ac:dyDescent="0.2">
      <c r="A41" s="251"/>
      <c r="B41" s="252"/>
      <c r="C41" s="253"/>
      <c r="D41" s="252"/>
      <c r="E41" s="252"/>
      <c r="F41" s="252"/>
      <c r="G41" s="254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AE41" t="s">
        <v>148</v>
      </c>
    </row>
    <row r="42" spans="1:60" x14ac:dyDescent="0.2">
      <c r="A42" s="255"/>
      <c r="B42" s="256"/>
      <c r="C42" s="257"/>
      <c r="D42" s="256"/>
      <c r="E42" s="256"/>
      <c r="F42" s="256"/>
      <c r="G42" s="25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60" x14ac:dyDescent="0.2">
      <c r="A43" s="255"/>
      <c r="B43" s="256"/>
      <c r="C43" s="257"/>
      <c r="D43" s="256"/>
      <c r="E43" s="256"/>
      <c r="F43" s="256"/>
      <c r="G43" s="25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 x14ac:dyDescent="0.2">
      <c r="A44" s="255"/>
      <c r="B44" s="256"/>
      <c r="C44" s="257"/>
      <c r="D44" s="256"/>
      <c r="E44" s="256"/>
      <c r="F44" s="256"/>
      <c r="G44" s="25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">
      <c r="A45" s="259"/>
      <c r="B45" s="260"/>
      <c r="C45" s="261"/>
      <c r="D45" s="260"/>
      <c r="E45" s="260"/>
      <c r="F45" s="260"/>
      <c r="G45" s="262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A46" s="6"/>
      <c r="B46" s="7" t="s">
        <v>146</v>
      </c>
      <c r="C46" s="196" t="s">
        <v>146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">
      <c r="C47" s="198"/>
      <c r="AE47" t="s">
        <v>149</v>
      </c>
    </row>
  </sheetData>
  <mergeCells count="6">
    <mergeCell ref="A41:G45"/>
    <mergeCell ref="A1:G1"/>
    <mergeCell ref="C2:G2"/>
    <mergeCell ref="C3:G3"/>
    <mergeCell ref="C4:G4"/>
    <mergeCell ref="A40:C40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Starosta</cp:lastModifiedBy>
  <cp:lastPrinted>2014-02-28T09:52:57Z</cp:lastPrinted>
  <dcterms:created xsi:type="dcterms:W3CDTF">2009-04-08T07:15:50Z</dcterms:created>
  <dcterms:modified xsi:type="dcterms:W3CDTF">2020-06-08T12:32:53Z</dcterms:modified>
</cp:coreProperties>
</file>